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G30" i="1"/>
  <c r="BF30" i="1"/>
  <c r="BE30" i="1"/>
  <c r="BD30" i="1"/>
  <c r="BH30" i="1" s="1"/>
  <c r="BI30" i="1" s="1"/>
  <c r="BC30" i="1"/>
  <c r="AZ30" i="1"/>
  <c r="AX30" i="1"/>
  <c r="AS30" i="1"/>
  <c r="AL30" i="1"/>
  <c r="AM30" i="1" s="1"/>
  <c r="AG30" i="1"/>
  <c r="AE30" i="1" s="1"/>
  <c r="L30" i="1" s="1"/>
  <c r="W30" i="1"/>
  <c r="V30" i="1"/>
  <c r="N30" i="1"/>
  <c r="H30" i="1"/>
  <c r="AV30" i="1" s="1"/>
  <c r="BU29" i="1"/>
  <c r="BT29" i="1"/>
  <c r="BR29" i="1"/>
  <c r="BS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I29" i="1" s="1"/>
  <c r="W29" i="1"/>
  <c r="V29" i="1"/>
  <c r="U29" i="1"/>
  <c r="N29" i="1"/>
  <c r="BU28" i="1"/>
  <c r="BT28" i="1"/>
  <c r="BR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 s="1"/>
  <c r="W28" i="1"/>
  <c r="V28" i="1"/>
  <c r="N28" i="1"/>
  <c r="BU27" i="1"/>
  <c r="BT27" i="1"/>
  <c r="BR27" i="1"/>
  <c r="BS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G27" i="1"/>
  <c r="Y27" i="1" s="1"/>
  <c r="BU26" i="1"/>
  <c r="BT26" i="1"/>
  <c r="BR26" i="1"/>
  <c r="BS26" i="1" s="1"/>
  <c r="BG26" i="1"/>
  <c r="BF26" i="1"/>
  <c r="BE26" i="1"/>
  <c r="BD26" i="1"/>
  <c r="BH26" i="1" s="1"/>
  <c r="BI26" i="1" s="1"/>
  <c r="BC26" i="1"/>
  <c r="AZ26" i="1"/>
  <c r="AX26" i="1"/>
  <c r="AS26" i="1"/>
  <c r="AL26" i="1"/>
  <c r="AM26" i="1" s="1"/>
  <c r="AG26" i="1"/>
  <c r="AE26" i="1" s="1"/>
  <c r="W26" i="1"/>
  <c r="V26" i="1"/>
  <c r="U26" i="1" s="1"/>
  <c r="N26" i="1"/>
  <c r="L26" i="1"/>
  <c r="H26" i="1"/>
  <c r="AV26" i="1" s="1"/>
  <c r="BU25" i="1"/>
  <c r="BT25" i="1"/>
  <c r="BR25" i="1"/>
  <c r="BS25" i="1" s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/>
  <c r="I25" i="1" s="1"/>
  <c r="W25" i="1"/>
  <c r="V25" i="1"/>
  <c r="U25" i="1" s="1"/>
  <c r="N25" i="1"/>
  <c r="BU24" i="1"/>
  <c r="BT24" i="1"/>
  <c r="BR24" i="1"/>
  <c r="BS24" i="1" s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/>
  <c r="W24" i="1"/>
  <c r="V24" i="1"/>
  <c r="N24" i="1"/>
  <c r="BU23" i="1"/>
  <c r="BT23" i="1"/>
  <c r="BR23" i="1"/>
  <c r="BS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V23" i="1"/>
  <c r="N23" i="1"/>
  <c r="G23" i="1"/>
  <c r="Y23" i="1" s="1"/>
  <c r="BU22" i="1"/>
  <c r="BT22" i="1"/>
  <c r="BR22" i="1"/>
  <c r="BS22" i="1" s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U22" i="1" s="1"/>
  <c r="N22" i="1"/>
  <c r="L22" i="1"/>
  <c r="BU21" i="1"/>
  <c r="BT21" i="1"/>
  <c r="BR21" i="1"/>
  <c r="BS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V21" i="1"/>
  <c r="N21" i="1"/>
  <c r="BU20" i="1"/>
  <c r="BT20" i="1"/>
  <c r="BR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I20" i="1" s="1"/>
  <c r="W20" i="1"/>
  <c r="V20" i="1"/>
  <c r="U20" i="1" s="1"/>
  <c r="N20" i="1"/>
  <c r="L20" i="1"/>
  <c r="H20" i="1"/>
  <c r="AV20" i="1" s="1"/>
  <c r="G20" i="1"/>
  <c r="BU19" i="1"/>
  <c r="BT19" i="1"/>
  <c r="BR19" i="1"/>
  <c r="BS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AU21" i="1" l="1"/>
  <c r="AW21" i="1" s="1"/>
  <c r="Q21" i="1"/>
  <c r="AU29" i="1"/>
  <c r="Q29" i="1"/>
  <c r="R29" i="1" s="1"/>
  <c r="S29" i="1" s="1"/>
  <c r="Z29" i="1" s="1"/>
  <c r="AU25" i="1"/>
  <c r="AW25" i="1" s="1"/>
  <c r="Q25" i="1"/>
  <c r="AW29" i="1"/>
  <c r="Q23" i="1"/>
  <c r="U21" i="1"/>
  <c r="U23" i="1"/>
  <c r="U27" i="1"/>
  <c r="Q27" i="1"/>
  <c r="U24" i="1"/>
  <c r="U28" i="1"/>
  <c r="U30" i="1"/>
  <c r="BS30" i="1"/>
  <c r="AF19" i="1"/>
  <c r="G19" i="1"/>
  <c r="I19" i="1"/>
  <c r="L19" i="1"/>
  <c r="H19" i="1"/>
  <c r="AV19" i="1" s="1"/>
  <c r="L21" i="1"/>
  <c r="H21" i="1"/>
  <c r="AV21" i="1" s="1"/>
  <c r="AY21" i="1" s="1"/>
  <c r="AF21" i="1"/>
  <c r="I21" i="1"/>
  <c r="G21" i="1"/>
  <c r="AU19" i="1"/>
  <c r="AW19" i="1" s="1"/>
  <c r="Q19" i="1"/>
  <c r="G22" i="1"/>
  <c r="AF22" i="1"/>
  <c r="I22" i="1"/>
  <c r="L25" i="1"/>
  <c r="H25" i="1"/>
  <c r="AV25" i="1" s="1"/>
  <c r="AY25" i="1" s="1"/>
  <c r="G25" i="1"/>
  <c r="AF25" i="1"/>
  <c r="AU26" i="1"/>
  <c r="AY26" i="1" s="1"/>
  <c r="Q26" i="1"/>
  <c r="Q24" i="1"/>
  <c r="AU24" i="1"/>
  <c r="AW24" i="1" s="1"/>
  <c r="G26" i="1"/>
  <c r="AF26" i="1"/>
  <c r="I26" i="1"/>
  <c r="L29" i="1"/>
  <c r="H29" i="1"/>
  <c r="AV29" i="1" s="1"/>
  <c r="AY29" i="1" s="1"/>
  <c r="G29" i="1"/>
  <c r="AF29" i="1"/>
  <c r="AU30" i="1"/>
  <c r="AW30" i="1" s="1"/>
  <c r="Q30" i="1"/>
  <c r="R21" i="1"/>
  <c r="S21" i="1" s="1"/>
  <c r="Z21" i="1" s="1"/>
  <c r="AF20" i="1"/>
  <c r="H22" i="1"/>
  <c r="AV22" i="1" s="1"/>
  <c r="AF23" i="1"/>
  <c r="I23" i="1"/>
  <c r="L23" i="1"/>
  <c r="H23" i="1"/>
  <c r="AV23" i="1" s="1"/>
  <c r="AY23" i="1" s="1"/>
  <c r="R23" i="1"/>
  <c r="S23" i="1" s="1"/>
  <c r="I24" i="1"/>
  <c r="L24" i="1"/>
  <c r="H24" i="1"/>
  <c r="AV24" i="1" s="1"/>
  <c r="AY24" i="1" s="1"/>
  <c r="G24" i="1"/>
  <c r="BS28" i="1"/>
  <c r="G30" i="1"/>
  <c r="AF30" i="1"/>
  <c r="I30" i="1"/>
  <c r="Y20" i="1"/>
  <c r="BS20" i="1"/>
  <c r="AU22" i="1"/>
  <c r="AW22" i="1" s="1"/>
  <c r="Q22" i="1"/>
  <c r="R25" i="1"/>
  <c r="S25" i="1" s="1"/>
  <c r="Z25" i="1" s="1"/>
  <c r="AW26" i="1"/>
  <c r="AF27" i="1"/>
  <c r="I27" i="1"/>
  <c r="L27" i="1"/>
  <c r="H27" i="1"/>
  <c r="AV27" i="1" s="1"/>
  <c r="AY27" i="1" s="1"/>
  <c r="R27" i="1"/>
  <c r="S27" i="1" s="1"/>
  <c r="Z27" i="1" s="1"/>
  <c r="I28" i="1"/>
  <c r="L28" i="1"/>
  <c r="H28" i="1"/>
  <c r="AV28" i="1" s="1"/>
  <c r="G28" i="1"/>
  <c r="T23" i="1" l="1"/>
  <c r="X23" i="1" s="1"/>
  <c r="AA23" i="1"/>
  <c r="O23" i="1"/>
  <c r="M23" i="1" s="1"/>
  <c r="P23" i="1" s="1"/>
  <c r="J23" i="1" s="1"/>
  <c r="K23" i="1" s="1"/>
  <c r="T21" i="1"/>
  <c r="X21" i="1" s="1"/>
  <c r="AA21" i="1"/>
  <c r="Y26" i="1"/>
  <c r="O25" i="1"/>
  <c r="M25" i="1" s="1"/>
  <c r="P25" i="1" s="1"/>
  <c r="J25" i="1" s="1"/>
  <c r="K25" i="1" s="1"/>
  <c r="Y25" i="1"/>
  <c r="Z23" i="1"/>
  <c r="AY30" i="1"/>
  <c r="O21" i="1"/>
  <c r="M21" i="1" s="1"/>
  <c r="P21" i="1" s="1"/>
  <c r="J21" i="1" s="1"/>
  <c r="K21" i="1" s="1"/>
  <c r="Y21" i="1"/>
  <c r="Y19" i="1"/>
  <c r="R22" i="1"/>
  <c r="S22" i="1" s="1"/>
  <c r="Q28" i="1"/>
  <c r="AU28" i="1"/>
  <c r="AW28" i="1" s="1"/>
  <c r="O22" i="1"/>
  <c r="M22" i="1" s="1"/>
  <c r="P22" i="1" s="1"/>
  <c r="J22" i="1" s="1"/>
  <c r="K22" i="1" s="1"/>
  <c r="Y22" i="1"/>
  <c r="O27" i="1"/>
  <c r="M27" i="1" s="1"/>
  <c r="P27" i="1" s="1"/>
  <c r="J27" i="1" s="1"/>
  <c r="K27" i="1" s="1"/>
  <c r="T25" i="1"/>
  <c r="X25" i="1" s="1"/>
  <c r="AA25" i="1"/>
  <c r="AB25" i="1" s="1"/>
  <c r="Q20" i="1"/>
  <c r="AU20" i="1"/>
  <c r="O29" i="1"/>
  <c r="M29" i="1" s="1"/>
  <c r="P29" i="1" s="1"/>
  <c r="J29" i="1" s="1"/>
  <c r="K29" i="1" s="1"/>
  <c r="Y29" i="1"/>
  <c r="R26" i="1"/>
  <c r="S26" i="1" s="1"/>
  <c r="O26" i="1" s="1"/>
  <c r="M26" i="1" s="1"/>
  <c r="P26" i="1" s="1"/>
  <c r="J26" i="1" s="1"/>
  <c r="K26" i="1" s="1"/>
  <c r="AY19" i="1"/>
  <c r="T27" i="1"/>
  <c r="X27" i="1" s="1"/>
  <c r="AA27" i="1"/>
  <c r="AB27" i="1" s="1"/>
  <c r="Y24" i="1"/>
  <c r="Y28" i="1"/>
  <c r="Y30" i="1"/>
  <c r="AY22" i="1"/>
  <c r="T29" i="1"/>
  <c r="X29" i="1" s="1"/>
  <c r="AA29" i="1"/>
  <c r="R30" i="1"/>
  <c r="S30" i="1" s="1"/>
  <c r="O30" i="1" s="1"/>
  <c r="M30" i="1" s="1"/>
  <c r="P30" i="1" s="1"/>
  <c r="J30" i="1" s="1"/>
  <c r="K30" i="1" s="1"/>
  <c r="R24" i="1"/>
  <c r="S24" i="1" s="1"/>
  <c r="R19" i="1"/>
  <c r="S19" i="1" s="1"/>
  <c r="O19" i="1" s="1"/>
  <c r="M19" i="1" s="1"/>
  <c r="P19" i="1" s="1"/>
  <c r="J19" i="1" s="1"/>
  <c r="K19" i="1" s="1"/>
  <c r="AB29" i="1" l="1"/>
  <c r="T24" i="1"/>
  <c r="X24" i="1" s="1"/>
  <c r="AA24" i="1"/>
  <c r="AB24" i="1" s="1"/>
  <c r="Z24" i="1"/>
  <c r="R28" i="1"/>
  <c r="S28" i="1" s="1"/>
  <c r="AB23" i="1"/>
  <c r="AY20" i="1"/>
  <c r="AW20" i="1"/>
  <c r="AA19" i="1"/>
  <c r="AB19" i="1" s="1"/>
  <c r="T19" i="1"/>
  <c r="X19" i="1" s="1"/>
  <c r="Z19" i="1"/>
  <c r="AA30" i="1"/>
  <c r="T30" i="1"/>
  <c r="X30" i="1" s="1"/>
  <c r="Z30" i="1"/>
  <c r="O24" i="1"/>
  <c r="M24" i="1" s="1"/>
  <c r="P24" i="1" s="1"/>
  <c r="J24" i="1" s="1"/>
  <c r="K24" i="1" s="1"/>
  <c r="AA26" i="1"/>
  <c r="T26" i="1"/>
  <c r="X26" i="1" s="1"/>
  <c r="Z26" i="1"/>
  <c r="R20" i="1"/>
  <c r="S20" i="1" s="1"/>
  <c r="AB21" i="1"/>
  <c r="AA22" i="1"/>
  <c r="T22" i="1"/>
  <c r="X22" i="1" s="1"/>
  <c r="Z22" i="1"/>
  <c r="AY28" i="1"/>
  <c r="AB22" i="1" l="1"/>
  <c r="AB26" i="1"/>
  <c r="AB30" i="1"/>
  <c r="AA20" i="1"/>
  <c r="AB20" i="1" s="1"/>
  <c r="T20" i="1"/>
  <c r="X20" i="1" s="1"/>
  <c r="Z20" i="1"/>
  <c r="O20" i="1"/>
  <c r="M20" i="1" s="1"/>
  <c r="P20" i="1" s="1"/>
  <c r="J20" i="1" s="1"/>
  <c r="K20" i="1" s="1"/>
  <c r="T28" i="1"/>
  <c r="X28" i="1" s="1"/>
  <c r="AA28" i="1"/>
  <c r="AB28" i="1" s="1"/>
  <c r="Z28" i="1"/>
  <c r="O28" i="1"/>
  <c r="M28" i="1" s="1"/>
  <c r="P28" i="1" s="1"/>
  <c r="J28" i="1" s="1"/>
  <c r="K28" i="1" s="1"/>
</calcChain>
</file>

<file path=xl/sharedStrings.xml><?xml version="1.0" encoding="utf-8"?>
<sst xmlns="http://schemas.openxmlformats.org/spreadsheetml/2006/main" count="677" uniqueCount="353">
  <si>
    <t>File opened</t>
  </si>
  <si>
    <t>2020-09-15 16:04:44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</si>
  <si>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</si>
  <si>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</si>
  <si>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</si>
  <si>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</si>
  <si>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</si>
  <si>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</si>
  <si>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</si>
  <si>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</si>
  <si>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</si>
  <si>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</si>
  <si>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</si>
  <si>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{"co2aspanconc1": "993", "co2aspan1": "0.965871", "h2oaspanconc1": "19.41", "flowazero": "0.31688", "h2oaspan2b": "0.102286", "h2obspanconc1": "19.41", "ssb_ref": "38583.5", "co2bspan2b": "0.185009", "tazero": "0.0108032", "h2oaspan1": "1.04034", "co2bzero": "0.931309", "h2obspanconc2": "0", "flowmeterzero": "1.00721", "co2bspanconc2": "298.9", "co2bspan2a": "0.193642", "h2obspan2": "0", "co2bspan1": "0.960927", "h2obspan2a": "0.099086", "co2aspan2b": "0.184993", "flowbzero": "0.29228", "h2oaspan2a": "0.0983196", "h2oazero": "1.03379", "co2azero": "0.929293", "co2bspanconc1": "993", "co2aspanconc2": "298.9", "chamberpressurezero": "2.6448", "co2aspan2": "-0.0272619", "ssa_ref": "40350.2", "tbzero": "0.0729084", "co2bspan2": "-0.0284272", "h2obzero": "1.00493", "h2obspan2b": "0.102276", "h2obspan1": "1.0322", "co2aspan2a": "0.192577", "oxygen": "21", "h2oaspanconc2": "0", "h2oaspan2":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</si>
  <si>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</si>
  <si>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</si>
  <si>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</si>
  <si>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</si>
  <si>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</si>
  <si>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</si>
  <si>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</si>
  <si>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</si>
  <si>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</si>
  <si>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16:04:44</t>
  </si>
  <si>
    <t>Stability Definition:	CO2_s (Meas): Slp&lt;1 Per=20	H2O_r (Meas): Slp&lt;0.5 Per=20	CO2_r (Meas): Slp&lt;0.1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</si>
  <si>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</si>
  <si>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</si>
  <si>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</si>
  <si>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</si>
  <si>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</si>
  <si>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</si>
  <si>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</si>
  <si>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</si>
  <si>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</si>
  <si>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</si>
  <si>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</si>
  <si>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</si>
  <si>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</si>
  <si>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</si>
  <si>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</si>
  <si>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</si>
  <si>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</si>
  <si>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</si>
  <si>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</si>
  <si>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</si>
  <si>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</si>
  <si>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</si>
  <si>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</si>
  <si>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</si>
  <si>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</si>
  <si>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</si>
  <si>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</si>
  <si>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</si>
  <si>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</si>
  <si>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</si>
  <si>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</si>
  <si>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</si>
  <si>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</si>
  <si>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</si>
  <si>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</si>
  <si>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</si>
  <si>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</si>
  <si>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</si>
  <si>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</si>
  <si>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</si>
  <si>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</si>
  <si>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</si>
  <si>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</si>
  <si>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</si>
  <si>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</si>
  <si>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</si>
  <si>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</si>
  <si>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</si>
  <si>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</si>
  <si>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</si>
  <si>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</si>
  <si>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</si>
  <si>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</si>
  <si>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</si>
  <si>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</si>
  <si>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</si>
  <si>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</si>
  <si>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</si>
  <si>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</si>
  <si>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</si>
  <si>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</si>
  <si>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</si>
  <si>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</si>
  <si>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</si>
  <si>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</si>
  <si>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</si>
  <si>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</si>
  <si>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</si>
  <si>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</si>
  <si>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</si>
  <si>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</si>
  <si>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</si>
  <si>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</si>
  <si>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</si>
  <si>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</si>
  <si>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</si>
  <si>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</si>
  <si>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</si>
  <si>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</si>
  <si>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</si>
  <si>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</si>
  <si>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</si>
  <si>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</si>
  <si>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</si>
  <si>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</si>
  <si>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</si>
  <si>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</si>
  <si>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</si>
  <si>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</si>
  <si>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</si>
  <si>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</si>
  <si>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</si>
  <si>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</si>
  <si>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</si>
  <si>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</si>
  <si>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</si>
  <si>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</si>
  <si>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</si>
  <si>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</si>
  <si>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</si>
  <si>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</si>
  <si>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</si>
  <si>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</si>
  <si>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</si>
  <si>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</si>
  <si>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</si>
  <si>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</si>
  <si>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</si>
  <si>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</si>
  <si>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</si>
  <si>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</si>
  <si>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</si>
  <si>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</si>
  <si>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</si>
  <si>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</si>
  <si>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</si>
  <si>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</si>
  <si>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</si>
  <si>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</si>
  <si>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</si>
  <si>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</si>
  <si>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</si>
  <si>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</si>
  <si>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</si>
  <si>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</si>
  <si>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</si>
  <si>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</si>
  <si>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</si>
  <si>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</si>
  <si>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</si>
  <si>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</si>
  <si>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</si>
  <si>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</si>
  <si>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</si>
  <si>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</si>
  <si>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</si>
  <si>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</si>
  <si>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</si>
  <si>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</si>
  <si>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</si>
  <si>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</si>
  <si>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</si>
  <si>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</si>
  <si>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</si>
  <si>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</si>
  <si>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</si>
  <si>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</si>
  <si>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</si>
  <si>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</si>
  <si>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</si>
  <si>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</si>
  <si>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</si>
  <si>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</si>
  <si>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</si>
  <si>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</si>
  <si>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</si>
  <si>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</si>
  <si>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</si>
  <si>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</si>
  <si>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</si>
  <si>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</si>
  <si>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</si>
  <si>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</si>
  <si>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</si>
  <si>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</si>
  <si>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</si>
  <si>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</si>
  <si>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</si>
  <si>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</si>
  <si>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</si>
  <si>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</si>
  <si>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</si>
  <si>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</si>
  <si>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</si>
  <si>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</si>
  <si>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</si>
  <si>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</si>
  <si>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</si>
  <si>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</si>
  <si>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</si>
  <si>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</si>
  <si>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</si>
  <si>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</si>
  <si>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</si>
  <si>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</si>
  <si>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</si>
  <si>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</si>
  <si>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</si>
  <si>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</si>
  <si>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</si>
  <si>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</si>
  <si>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</si>
  <si>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</si>
  <si>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</si>
  <si>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</si>
  <si>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</si>
  <si>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</si>
  <si>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</si>
  <si>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</si>
  <si>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</si>
  <si>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</si>
  <si>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</si>
  <si>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</si>
  <si>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</si>
  <si>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</si>
  <si>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</si>
  <si>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</si>
  <si>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</si>
  <si>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</si>
  <si>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</si>
  <si>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</si>
  <si>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</si>
  <si>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</si>
  <si>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</si>
  <si>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</si>
  <si>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</si>
  <si>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</si>
  <si>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</si>
  <si>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</si>
  <si>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</si>
  <si>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</si>
  <si>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</si>
  <si>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</si>
  <si>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</si>
  <si>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</si>
  <si>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</si>
  <si>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</si>
  <si>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</si>
  <si>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</si>
  <si>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</si>
  <si>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</si>
  <si>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</si>
  <si>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</si>
  <si>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</si>
  <si>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</si>
  <si>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</si>
  <si>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</si>
  <si>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</si>
  <si>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</si>
  <si>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</si>
  <si>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</si>
  <si>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</si>
  <si>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</si>
  <si>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</si>
  <si>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</si>
  <si>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</si>
  <si>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</si>
  <si>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</si>
  <si>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</si>
  <si>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</si>
  <si>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</si>
  <si>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</si>
  <si>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</si>
  <si>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</si>
  <si>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</si>
  <si>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</si>
  <si>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</si>
  <si>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</si>
  <si>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</si>
  <si>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</si>
  <si>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</si>
  <si>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</si>
  <si>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</si>
  <si>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</si>
  <si>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</si>
  <si>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</si>
  <si>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</si>
  <si>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</si>
  <si>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</si>
  <si>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</si>
  <si>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</si>
  <si>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</si>
  <si>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</si>
  <si>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MPF-1907-20200915-15_49_52</t>
  </si>
  <si>
    <t>-</t>
  </si>
  <si>
    <t>0: Broadleaf</t>
  </si>
  <si>
    <t>3/4</t>
  </si>
  <si>
    <t>20200915 16:22:05</t>
  </si>
  <si>
    <t>16:22:05</t>
  </si>
  <si>
    <t>MPF-1909-20200915-16_21_47</t>
  </si>
  <si>
    <t>16:21:04</t>
  </si>
  <si>
    <t>1/4</t>
  </si>
  <si>
    <t>20200915 16:24:06</t>
  </si>
  <si>
    <t>16:24:06</t>
  </si>
  <si>
    <t>MPF-1910-20200915-16_23_48</t>
  </si>
  <si>
    <t>16:23:01</t>
  </si>
  <si>
    <t>20200915 16:26:06</t>
  </si>
  <si>
    <t>16:26:06</t>
  </si>
  <si>
    <t>MPF-1911-20200915-16_25_48</t>
  </si>
  <si>
    <t>16:25:05</t>
  </si>
  <si>
    <t>20200915 16:28:07</t>
  </si>
  <si>
    <t>16:28:07</t>
  </si>
  <si>
    <t>MPF-1912-20200915-16_27_49</t>
  </si>
  <si>
    <t>16:27:05</t>
  </si>
  <si>
    <t>20200915 16:30:08</t>
  </si>
  <si>
    <t>16:30:08</t>
  </si>
  <si>
    <t>MPF-1913-20200915-16_29_50</t>
  </si>
  <si>
    <t>16:29:02</t>
  </si>
  <si>
    <t>20200915 16:32:08</t>
  </si>
  <si>
    <t>16:32:08</t>
  </si>
  <si>
    <t>MPF-1914-20200915-16_31_50</t>
  </si>
  <si>
    <t>16:31:05</t>
  </si>
  <si>
    <t>20200915 16:34:09</t>
  </si>
  <si>
    <t>16:34:09</t>
  </si>
  <si>
    <t>MPF-1915-20200915-16_33_51</t>
  </si>
  <si>
    <t>16:33:08</t>
  </si>
  <si>
    <t>20200915 16:36:09</t>
  </si>
  <si>
    <t>16:36:09</t>
  </si>
  <si>
    <t>MPF-1916-20200915-16_35_51</t>
  </si>
  <si>
    <t>16:35:02</t>
  </si>
  <si>
    <t>20200915 16:38:10</t>
  </si>
  <si>
    <t>16:38:10</t>
  </si>
  <si>
    <t>MPF-1917-20200915-16_37_52</t>
  </si>
  <si>
    <t>16:37:05</t>
  </si>
  <si>
    <t>20200915 16:40:10</t>
  </si>
  <si>
    <t>16:40:10</t>
  </si>
  <si>
    <t>MPF-1918-20200915-16_39_52</t>
  </si>
  <si>
    <t>16:39:05</t>
  </si>
  <si>
    <t>20200915 16:41:55</t>
  </si>
  <si>
    <t>16:41:55</t>
  </si>
  <si>
    <t>MPF-1919-20200915-16_41_37</t>
  </si>
  <si>
    <t>16:41:05</t>
  </si>
  <si>
    <t>4/4</t>
  </si>
  <si>
    <t>20200915 17:01:14</t>
  </si>
  <si>
    <t>17:01:14</t>
  </si>
  <si>
    <t>MPF-1920-20200915-17_00_56</t>
  </si>
  <si>
    <t>17:01:31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</si>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</sst>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1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352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1600204925.5999999</v>
      </c>
      <c r="C19">
        <v>737.5</v>
      </c>
      <c r="D19" t="s">
        <v>302</v>
      </c>
      <c r="E19" t="s">
        <v>303</v>
      </c>
      <c r="F19">
        <v>1600204925.5999999</v>
      </c>
      <c r="G19">
        <f t="shared" ref="G19:G30" si="0">CF19*AE19*(CB19-CC19)/(100*BV19*(1000-AE19*CB19))</f>
        <v>3.476226864333869E-3</v>
      </c>
      <c r="H19">
        <f t="shared" ref="H19:H30" si="1">CF19*AE19*(CA19-BZ19*(1000-AE19*CC19)/(1000-AE19*CB19))/(100*BV19)</f>
        <v>21.337668918692799</v>
      </c>
      <c r="I19">
        <f t="shared" ref="I19:I30" si="2">BZ19 - IF(AE19&gt;1, H19*BV19*100/(AG19*CN19), 0)</f>
        <v>377.33699999999999</v>
      </c>
      <c r="J19">
        <f t="shared" ref="J19:J30" si="3">((P19-G19/2)*I19-H19)/(P19+G19/2)</f>
        <v>275.09465453078752</v>
      </c>
      <c r="K19">
        <f t="shared" ref="K19:K30" si="4">J19*(CG19+CH19)/1000</f>
        <v>27.973113835150102</v>
      </c>
      <c r="L19">
        <f t="shared" ref="L19:L30" si="5">(BZ19 - IF(AE19&gt;1, H19*BV19*100/(AG19*CN19), 0))*(CG19+CH19)/1000</f>
        <v>38.369669062518</v>
      </c>
      <c r="M19">
        <f t="shared" ref="M19:M30" si="6">2/((1/O19-1/N19)+SIGN(O19)*SQRT((1/O19-1/N19)*(1/O19-1/N19) + 4*BW19/((BW19+1)*(BW19+1))*(2*1/O19*1/N19-1/N19*1/N19)))</f>
        <v>0.37263717990869477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2.9581911995517736</v>
      </c>
      <c r="O19">
        <f t="shared" ref="O19:O30" si="8">G19*(1000-(1000*0.61365*EXP(17.502*S19/(240.97+S19))/(CG19+CH19)+CB19)/2)/(1000*0.61365*EXP(17.502*S19/(240.97+S19))/(CG19+CH19)-CB19)</f>
        <v>0.34838565476688765</v>
      </c>
      <c r="P19">
        <f t="shared" ref="P19:P30" si="9">1/((BW19+1)/(M19/1.6)+1/(N19/1.37)) + BW19/((BW19+1)/(M19/1.6) + BW19/(N19/1.37))</f>
        <v>0.21978827889634425</v>
      </c>
      <c r="Q19">
        <f t="shared" ref="Q19:Q30" si="10">(BS19*BU19)</f>
        <v>209.7282611553874</v>
      </c>
      <c r="R19">
        <f t="shared" ref="R19:R30" si="11">(CI19+(Q19+2*0.95*0.0000000567*(((CI19+$B$9)+273)^4-(CI19+273)^4)-44100*G19)/(1.84*29.3*N19+8*0.95*0.0000000567*(CI19+273)^3))</f>
        <v>28.02779829107029</v>
      </c>
      <c r="S19">
        <f t="shared" ref="S19:S30" si="12">($C$9*CJ19+$D$9*CK19+$E$9*R19)</f>
        <v>27.749700000000001</v>
      </c>
      <c r="T19">
        <f t="shared" ref="T19:T30" si="13">0.61365*EXP(17.502*S19/(240.97+S19))</f>
        <v>3.739817984273039</v>
      </c>
      <c r="U19">
        <f t="shared" ref="U19:U30" si="14">(V19/W19*100)</f>
        <v>73.958555057073326</v>
      </c>
      <c r="V19">
        <f t="shared" ref="V19:V30" si="15">CB19*(CG19+CH19)/1000</f>
        <v>2.7576067422659998</v>
      </c>
      <c r="W19">
        <f t="shared" ref="W19:W30" si="16">0.61365*EXP(17.502*CI19/(240.97+CI19))</f>
        <v>3.7285838536704414</v>
      </c>
      <c r="X19">
        <f t="shared" ref="X19:X30" si="17">(T19-CB19*(CG19+CH19)/1000)</f>
        <v>0.98221124200703924</v>
      </c>
      <c r="Y19">
        <f t="shared" ref="Y19:Y30" si="18">(-G19*44100)</f>
        <v>-153.30160471712364</v>
      </c>
      <c r="Z19">
        <f t="shared" ref="Z19:Z30" si="19">2*29.3*N19*0.92*(CI19-S19)</f>
        <v>-8.2133232034372359</v>
      </c>
      <c r="AA19">
        <f t="shared" ref="AA19:AA30" si="20">2*0.95*0.0000000567*(((CI19+$B$9)+273)^4-(S19+273)^4)</f>
        <v>-0.60354260768696411</v>
      </c>
      <c r="AB19">
        <f t="shared" ref="AB19:AB30" si="21">Q19+AA19+Y19+Z19</f>
        <v>47.609790627139567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53619.333233649493</v>
      </c>
      <c r="AH19" t="s">
        <v>298</v>
      </c>
      <c r="AI19">
        <v>10334.799999999999</v>
      </c>
      <c r="AJ19">
        <v>809.07079999999996</v>
      </c>
      <c r="AK19">
        <v>2710.92</v>
      </c>
      <c r="AL19">
        <f t="shared" ref="AL19:AL30" si="25">AK19-AJ19</f>
        <v>1901.8492000000001</v>
      </c>
      <c r="AM19">
        <f t="shared" ref="AM19:AM30" si="26">AL19/AK19</f>
        <v>0.70155120770808432</v>
      </c>
      <c r="AN19">
        <v>-1.4620132273348101</v>
      </c>
      <c r="AO19" t="s">
        <v>304</v>
      </c>
      <c r="AP19">
        <v>10293.1</v>
      </c>
      <c r="AQ19">
        <v>1036.3807692307701</v>
      </c>
      <c r="AR19">
        <v>1438.74</v>
      </c>
      <c r="AS19">
        <f t="shared" ref="AS19:AS30" si="27">1-AQ19/AR19</f>
        <v>0.2796608357098781</v>
      </c>
      <c r="AT19">
        <v>0.5</v>
      </c>
      <c r="AU19">
        <f t="shared" ref="AU19:AU30" si="28">BS19</f>
        <v>1093.1708989622457</v>
      </c>
      <c r="AV19">
        <f t="shared" ref="AV19:AV30" si="29">H19</f>
        <v>21.337668918692799</v>
      </c>
      <c r="AW19">
        <f t="shared" ref="AW19:AW30" si="30">AS19*AT19*AU19</f>
        <v>152.85854358875017</v>
      </c>
      <c r="AX19">
        <f t="shared" ref="AX19:AX30" si="31">BC19/AR19</f>
        <v>1</v>
      </c>
      <c r="AY19">
        <f t="shared" ref="AY19:AY30" si="32">(AV19-AN19)/AU19</f>
        <v>2.0856466420457676E-2</v>
      </c>
      <c r="AZ19">
        <f t="shared" ref="AZ19:AZ30" si="33">(AK19-AR19)/AR19</f>
        <v>0.88423203636515291</v>
      </c>
      <c r="BA19" t="s">
        <v>299</v>
      </c>
      <c r="BB19">
        <v>0</v>
      </c>
      <c r="BC19">
        <f t="shared" ref="BC19:BC30" si="34">AR19-BB19</f>
        <v>1438.74</v>
      </c>
      <c r="BD19">
        <f t="shared" ref="BD19:BD30" si="35">(AR19-AQ19)/(AR19-BB19)</f>
        <v>0.27966083570987804</v>
      </c>
      <c r="BE19">
        <f t="shared" ref="BE19:BE30" si="36">(AK19-AR19)/(AK19-BB19)</f>
        <v>0.46927980169093886</v>
      </c>
      <c r="BF19">
        <f t="shared" ref="BF19:BF30" si="37">(AR19-AQ19)/(AR19-AJ19)</f>
        <v>0.63900097189004945</v>
      </c>
      <c r="BG19">
        <f t="shared" ref="BG19:BG30" si="38">(AK19-AR19)/(AK19-AJ19)</f>
        <v>0.66891738840282389</v>
      </c>
      <c r="BH19">
        <f t="shared" ref="BH19:BH30" si="39">(BD19*BB19/AQ19)</f>
        <v>0</v>
      </c>
      <c r="BI19">
        <f t="shared" ref="BI19:BI30" si="40">(1-BH19)</f>
        <v>1</v>
      </c>
      <c r="BJ19">
        <v>1909</v>
      </c>
      <c r="BK19">
        <v>300</v>
      </c>
      <c r="BL19">
        <v>300</v>
      </c>
      <c r="BM19">
        <v>300</v>
      </c>
      <c r="BN19">
        <v>10293.1</v>
      </c>
      <c r="BO19">
        <v>1388.36</v>
      </c>
      <c r="BP19">
        <v>-7.4340400000000003E-3</v>
      </c>
      <c r="BQ19">
        <v>-1.98</v>
      </c>
      <c r="BR19">
        <f t="shared" ref="BR19:BR30" si="41">$B$13*CO19+$C$13*CP19+$F$13*CQ19*(1-CT19)</f>
        <v>1299.96</v>
      </c>
      <c r="BS19">
        <f t="shared" ref="BS19:BS30" si="42">BR19*BT19</f>
        <v>1093.1708989622457</v>
      </c>
      <c r="BT19">
        <f t="shared" ref="BT19:BT30" si="43">($B$13*$D$11+$C$13*$D$11+$F$13*((DD19+CV19)/MAX(DD19+CV19+DE19, 0.1)*$I$11+DE19/MAX(DD19+CV19+DE19, 0.1)*$J$11))/($B$13+$C$13+$F$13)</f>
        <v>0.84092656617299433</v>
      </c>
      <c r="BU19">
        <f t="shared" ref="BU19:BU30" si="44">($B$13*$K$11+$C$13*$K$11+$F$13*((DD19+CV19)/MAX(DD19+CV19+DE19, 0.1)*$P$11+DE19/MAX(DD19+CV19+DE19, 0.1)*$Q$11))/($B$13+$C$13+$F$13)</f>
        <v>0.19185313234598891</v>
      </c>
      <c r="BV19">
        <v>6</v>
      </c>
      <c r="BW19">
        <v>0.5</v>
      </c>
      <c r="BX19" t="s">
        <v>300</v>
      </c>
      <c r="BY19">
        <v>1600204925.5999999</v>
      </c>
      <c r="BZ19">
        <v>377.33699999999999</v>
      </c>
      <c r="CA19">
        <v>399.98399999999998</v>
      </c>
      <c r="CB19">
        <v>27.119</v>
      </c>
      <c r="CC19">
        <v>23.737400000000001</v>
      </c>
      <c r="CD19">
        <v>380.423</v>
      </c>
      <c r="CE19">
        <v>27.297799999999999</v>
      </c>
      <c r="CF19">
        <v>600.06299999999999</v>
      </c>
      <c r="CG19">
        <v>101.58499999999999</v>
      </c>
      <c r="CH19">
        <v>0.100414</v>
      </c>
      <c r="CI19">
        <v>27.6982</v>
      </c>
      <c r="CJ19">
        <v>27.749700000000001</v>
      </c>
      <c r="CK19">
        <v>999.9</v>
      </c>
      <c r="CL19">
        <v>0</v>
      </c>
      <c r="CM19">
        <v>0</v>
      </c>
      <c r="CN19">
        <v>10005.6</v>
      </c>
      <c r="CO19">
        <v>0</v>
      </c>
      <c r="CP19">
        <v>1.5289399999999999E-3</v>
      </c>
      <c r="CQ19">
        <v>1299.96</v>
      </c>
      <c r="CR19">
        <v>0.96899299999999999</v>
      </c>
      <c r="CS19">
        <v>3.1006700000000002E-2</v>
      </c>
      <c r="CT19">
        <v>0</v>
      </c>
      <c r="CU19">
        <v>1041.8599999999999</v>
      </c>
      <c r="CV19">
        <v>5.0011200000000002</v>
      </c>
      <c r="CW19">
        <v>13809.8</v>
      </c>
      <c r="CX19">
        <v>12848.2</v>
      </c>
      <c r="CY19">
        <v>45.186999999999998</v>
      </c>
      <c r="CZ19">
        <v>47.625</v>
      </c>
      <c r="DA19">
        <v>46.436999999999998</v>
      </c>
      <c r="DB19">
        <v>47.125</v>
      </c>
      <c r="DC19">
        <v>46.5</v>
      </c>
      <c r="DD19">
        <v>1254.81</v>
      </c>
      <c r="DE19">
        <v>40.15</v>
      </c>
      <c r="DF19">
        <v>0</v>
      </c>
      <c r="DG19">
        <v>736.79999995231606</v>
      </c>
      <c r="DH19">
        <v>0</v>
      </c>
      <c r="DI19">
        <v>1036.3807692307701</v>
      </c>
      <c r="DJ19">
        <v>50.2270085533738</v>
      </c>
      <c r="DK19">
        <v>670.36581220421397</v>
      </c>
      <c r="DL19">
        <v>13738.7384615385</v>
      </c>
      <c r="DM19">
        <v>15</v>
      </c>
      <c r="DN19">
        <v>1600204864.0999999</v>
      </c>
      <c r="DO19" t="s">
        <v>305</v>
      </c>
      <c r="DP19">
        <v>1600204861.5999999</v>
      </c>
      <c r="DQ19">
        <v>1600204864.0999999</v>
      </c>
      <c r="DR19">
        <v>105</v>
      </c>
      <c r="DS19">
        <v>-1.4999999999999999E-2</v>
      </c>
      <c r="DT19">
        <v>5.0000000000000001E-3</v>
      </c>
      <c r="DU19">
        <v>-3.0859999999999999</v>
      </c>
      <c r="DV19">
        <v>-0.17899999999999999</v>
      </c>
      <c r="DW19">
        <v>400</v>
      </c>
      <c r="DX19">
        <v>24</v>
      </c>
      <c r="DY19">
        <v>7.0000000000000007E-2</v>
      </c>
      <c r="DZ19">
        <v>0.05</v>
      </c>
      <c r="EA19">
        <v>400.34060975609799</v>
      </c>
      <c r="EB19">
        <v>-4.2873240418116003</v>
      </c>
      <c r="EC19">
        <v>0.52203377509873605</v>
      </c>
      <c r="ED19">
        <v>0</v>
      </c>
      <c r="EE19">
        <v>376.53309756097599</v>
      </c>
      <c r="EF19">
        <v>9.5354216027876202</v>
      </c>
      <c r="EG19">
        <v>1.1274837688492201</v>
      </c>
      <c r="EH19">
        <v>0</v>
      </c>
      <c r="EI19">
        <v>23.731470731707301</v>
      </c>
      <c r="EJ19">
        <v>3.3451567944286699E-2</v>
      </c>
      <c r="EK19">
        <v>3.4777511588870501E-3</v>
      </c>
      <c r="EL19">
        <v>1</v>
      </c>
      <c r="EM19">
        <v>26.8651634146341</v>
      </c>
      <c r="EN19">
        <v>1.56400766550521</v>
      </c>
      <c r="EO19">
        <v>0.15453026502226799</v>
      </c>
      <c r="EP19">
        <v>0</v>
      </c>
      <c r="EQ19">
        <v>1</v>
      </c>
      <c r="ER19">
        <v>4</v>
      </c>
      <c r="ES19" t="s">
        <v>306</v>
      </c>
      <c r="ET19">
        <v>100</v>
      </c>
      <c r="EU19">
        <v>100</v>
      </c>
      <c r="EV19">
        <v>-3.0859999999999999</v>
      </c>
      <c r="EW19">
        <v>-0.17879999999999999</v>
      </c>
      <c r="EX19">
        <v>-3.0863499999999799</v>
      </c>
      <c r="EY19">
        <v>0</v>
      </c>
      <c r="EZ19">
        <v>0</v>
      </c>
      <c r="FA19">
        <v>0</v>
      </c>
      <c r="FB19">
        <v>-0.178757142857147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1.1000000000000001</v>
      </c>
      <c r="FK19">
        <v>1</v>
      </c>
      <c r="FL19">
        <v>2</v>
      </c>
      <c r="FM19">
        <v>626.69100000000003</v>
      </c>
      <c r="FN19">
        <v>344.91699999999997</v>
      </c>
      <c r="FO19">
        <v>23.0916</v>
      </c>
      <c r="FP19">
        <v>34.3476</v>
      </c>
      <c r="FQ19">
        <v>30</v>
      </c>
      <c r="FR19">
        <v>34.360599999999998</v>
      </c>
      <c r="FS19">
        <v>34.354300000000002</v>
      </c>
      <c r="FT19">
        <v>20.6114</v>
      </c>
      <c r="FU19">
        <v>100</v>
      </c>
      <c r="FV19">
        <v>7.4440400000000002</v>
      </c>
      <c r="FW19">
        <v>23.116900000000001</v>
      </c>
      <c r="FX19">
        <v>400</v>
      </c>
      <c r="FY19">
        <v>18.2638</v>
      </c>
      <c r="FZ19">
        <v>100.351</v>
      </c>
      <c r="GA19">
        <v>100.548</v>
      </c>
    </row>
    <row r="20" spans="1:183" x14ac:dyDescent="0.35">
      <c r="A20">
        <v>3</v>
      </c>
      <c r="B20">
        <v>1600205046.0999999</v>
      </c>
      <c r="C20">
        <v>858</v>
      </c>
      <c r="D20" t="s">
        <v>307</v>
      </c>
      <c r="E20" t="s">
        <v>308</v>
      </c>
      <c r="F20">
        <v>1600205046.0999999</v>
      </c>
      <c r="G20">
        <f t="shared" si="0"/>
        <v>3.2264116274035087E-3</v>
      </c>
      <c r="H20">
        <f t="shared" si="1"/>
        <v>21.089863317398663</v>
      </c>
      <c r="I20">
        <f t="shared" si="2"/>
        <v>377.63099999999997</v>
      </c>
      <c r="J20">
        <f t="shared" si="3"/>
        <v>271.47515977191404</v>
      </c>
      <c r="K20">
        <f t="shared" si="4"/>
        <v>27.605390596740428</v>
      </c>
      <c r="L20">
        <f t="shared" si="5"/>
        <v>38.400018864326995</v>
      </c>
      <c r="M20">
        <f t="shared" si="6"/>
        <v>0.35250998124855981</v>
      </c>
      <c r="N20">
        <f t="shared" si="7"/>
        <v>2.9541347788675516</v>
      </c>
      <c r="O20">
        <f t="shared" si="8"/>
        <v>0.33069742166010202</v>
      </c>
      <c r="P20">
        <f t="shared" si="9"/>
        <v>0.20853308777443497</v>
      </c>
      <c r="Q20">
        <f t="shared" si="10"/>
        <v>177.8182185038292</v>
      </c>
      <c r="R20">
        <f t="shared" si="11"/>
        <v>27.858129669753094</v>
      </c>
      <c r="S20">
        <f t="shared" si="12"/>
        <v>27.552199999999999</v>
      </c>
      <c r="T20">
        <f t="shared" si="13"/>
        <v>3.696895555448803</v>
      </c>
      <c r="U20">
        <f t="shared" si="14"/>
        <v>73.589689865791939</v>
      </c>
      <c r="V20">
        <f t="shared" si="15"/>
        <v>2.7361834902360003</v>
      </c>
      <c r="W20">
        <f t="shared" si="16"/>
        <v>3.7181614642296665</v>
      </c>
      <c r="X20">
        <f t="shared" si="17"/>
        <v>0.96071206521280272</v>
      </c>
      <c r="Y20">
        <f t="shared" si="18"/>
        <v>-142.28475276849474</v>
      </c>
      <c r="Z20">
        <f t="shared" si="19"/>
        <v>15.623731122854327</v>
      </c>
      <c r="AA20">
        <f t="shared" si="20"/>
        <v>1.148254131470025</v>
      </c>
      <c r="AB20">
        <f t="shared" si="21"/>
        <v>52.305450989658809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53509.628759787127</v>
      </c>
      <c r="AH20" t="s">
        <v>298</v>
      </c>
      <c r="AI20">
        <v>10334.799999999999</v>
      </c>
      <c r="AJ20">
        <v>809.07079999999996</v>
      </c>
      <c r="AK20">
        <v>2710.92</v>
      </c>
      <c r="AL20">
        <f t="shared" si="25"/>
        <v>1901.8492000000001</v>
      </c>
      <c r="AM20">
        <f t="shared" si="26"/>
        <v>0.70155120770808432</v>
      </c>
      <c r="AN20">
        <v>-1.4620132273348101</v>
      </c>
      <c r="AO20" t="s">
        <v>309</v>
      </c>
      <c r="AP20">
        <v>10294.6</v>
      </c>
      <c r="AQ20">
        <v>1043.38538461538</v>
      </c>
      <c r="AR20">
        <v>1555.28</v>
      </c>
      <c r="AS20">
        <f t="shared" si="27"/>
        <v>0.32913341352336556</v>
      </c>
      <c r="AT20">
        <v>0.5</v>
      </c>
      <c r="AU20">
        <f t="shared" si="28"/>
        <v>925.4099987955841</v>
      </c>
      <c r="AV20">
        <f t="shared" si="29"/>
        <v>21.089863317398663</v>
      </c>
      <c r="AW20">
        <f t="shared" si="30"/>
        <v>152.29167590612209</v>
      </c>
      <c r="AX20">
        <f t="shared" si="31"/>
        <v>1</v>
      </c>
      <c r="AY20">
        <f t="shared" si="32"/>
        <v>2.4369605444164874E-2</v>
      </c>
      <c r="AZ20">
        <f t="shared" si="33"/>
        <v>0.74304305334087761</v>
      </c>
      <c r="BA20" t="s">
        <v>299</v>
      </c>
      <c r="BB20">
        <v>0</v>
      </c>
      <c r="BC20">
        <f t="shared" si="34"/>
        <v>1555.28</v>
      </c>
      <c r="BD20">
        <f t="shared" si="35"/>
        <v>0.32913341352336556</v>
      </c>
      <c r="BE20">
        <f t="shared" si="36"/>
        <v>0.42629070573827338</v>
      </c>
      <c r="BF20">
        <f t="shared" si="37"/>
        <v>0.68599343908466959</v>
      </c>
      <c r="BG20">
        <f t="shared" si="38"/>
        <v>0.60764018514191342</v>
      </c>
      <c r="BH20">
        <f t="shared" si="39"/>
        <v>0</v>
      </c>
      <c r="BI20">
        <f t="shared" si="40"/>
        <v>1</v>
      </c>
      <c r="BJ20">
        <v>1910</v>
      </c>
      <c r="BK20">
        <v>300</v>
      </c>
      <c r="BL20">
        <v>300</v>
      </c>
      <c r="BM20">
        <v>300</v>
      </c>
      <c r="BN20">
        <v>10294.6</v>
      </c>
      <c r="BO20">
        <v>1498.01</v>
      </c>
      <c r="BP20">
        <v>-7.6040099999999996E-3</v>
      </c>
      <c r="BQ20">
        <v>-1.08</v>
      </c>
      <c r="BR20">
        <f t="shared" si="41"/>
        <v>1100.27</v>
      </c>
      <c r="BS20">
        <f t="shared" si="42"/>
        <v>925.4099987955841</v>
      </c>
      <c r="BT20">
        <f t="shared" si="43"/>
        <v>0.84107537131393573</v>
      </c>
      <c r="BU20">
        <f t="shared" si="44"/>
        <v>0.19215074262787155</v>
      </c>
      <c r="BV20">
        <v>6</v>
      </c>
      <c r="BW20">
        <v>0.5</v>
      </c>
      <c r="BX20" t="s">
        <v>300</v>
      </c>
      <c r="BY20">
        <v>1600205046.0999999</v>
      </c>
      <c r="BZ20">
        <v>377.63099999999997</v>
      </c>
      <c r="CA20">
        <v>399.94</v>
      </c>
      <c r="CB20">
        <v>26.908000000000001</v>
      </c>
      <c r="CC20">
        <v>23.7683</v>
      </c>
      <c r="CD20">
        <v>380.71600000000001</v>
      </c>
      <c r="CE20">
        <v>27.087900000000001</v>
      </c>
      <c r="CF20">
        <v>599.98</v>
      </c>
      <c r="CG20">
        <v>101.586</v>
      </c>
      <c r="CH20">
        <v>0.100617</v>
      </c>
      <c r="CI20">
        <v>27.650300000000001</v>
      </c>
      <c r="CJ20">
        <v>27.552199999999999</v>
      </c>
      <c r="CK20">
        <v>999.9</v>
      </c>
      <c r="CL20">
        <v>0</v>
      </c>
      <c r="CM20">
        <v>0</v>
      </c>
      <c r="CN20">
        <v>9982.5</v>
      </c>
      <c r="CO20">
        <v>0</v>
      </c>
      <c r="CP20">
        <v>1.5289399999999999E-3</v>
      </c>
      <c r="CQ20">
        <v>1100.27</v>
      </c>
      <c r="CR20">
        <v>0.96399100000000004</v>
      </c>
      <c r="CS20">
        <v>3.6009100000000002E-2</v>
      </c>
      <c r="CT20">
        <v>0</v>
      </c>
      <c r="CU20">
        <v>1048.48</v>
      </c>
      <c r="CV20">
        <v>5.0011200000000002</v>
      </c>
      <c r="CW20">
        <v>11759.5</v>
      </c>
      <c r="CX20">
        <v>10856.9</v>
      </c>
      <c r="CY20">
        <v>45.186999999999998</v>
      </c>
      <c r="CZ20">
        <v>47.811999999999998</v>
      </c>
      <c r="DA20">
        <v>46.625</v>
      </c>
      <c r="DB20">
        <v>47.311999999999998</v>
      </c>
      <c r="DC20">
        <v>46.561999999999998</v>
      </c>
      <c r="DD20">
        <v>1055.83</v>
      </c>
      <c r="DE20">
        <v>39.44</v>
      </c>
      <c r="DF20">
        <v>0</v>
      </c>
      <c r="DG20">
        <v>119.799999952316</v>
      </c>
      <c r="DH20">
        <v>0</v>
      </c>
      <c r="DI20">
        <v>1043.38538461538</v>
      </c>
      <c r="DJ20">
        <v>44.815726498556998</v>
      </c>
      <c r="DK20">
        <v>505.723077124464</v>
      </c>
      <c r="DL20">
        <v>11702.930769230799</v>
      </c>
      <c r="DM20">
        <v>15</v>
      </c>
      <c r="DN20">
        <v>1600204981.0999999</v>
      </c>
      <c r="DO20" t="s">
        <v>310</v>
      </c>
      <c r="DP20">
        <v>1600204978.5999999</v>
      </c>
      <c r="DQ20">
        <v>1600204981.0999999</v>
      </c>
      <c r="DR20">
        <v>106</v>
      </c>
      <c r="DS20">
        <v>1E-3</v>
      </c>
      <c r="DT20">
        <v>-1E-3</v>
      </c>
      <c r="DU20">
        <v>-3.085</v>
      </c>
      <c r="DV20">
        <v>-0.18</v>
      </c>
      <c r="DW20">
        <v>400</v>
      </c>
      <c r="DX20">
        <v>24</v>
      </c>
      <c r="DY20">
        <v>0.13</v>
      </c>
      <c r="DZ20">
        <v>0.03</v>
      </c>
      <c r="EA20">
        <v>400.09695121951199</v>
      </c>
      <c r="EB20">
        <v>-1.4016376306619001</v>
      </c>
      <c r="EC20">
        <v>0.16936321932310999</v>
      </c>
      <c r="ED20">
        <v>0</v>
      </c>
      <c r="EE20">
        <v>377.418463414634</v>
      </c>
      <c r="EF20">
        <v>2.9898606271786399</v>
      </c>
      <c r="EG20">
        <v>0.36367025385582102</v>
      </c>
      <c r="EH20">
        <v>0</v>
      </c>
      <c r="EI20">
        <v>23.765295121951201</v>
      </c>
      <c r="EJ20">
        <v>1.53554006968897E-2</v>
      </c>
      <c r="EK20">
        <v>1.9834622623340101E-3</v>
      </c>
      <c r="EL20">
        <v>1</v>
      </c>
      <c r="EM20">
        <v>26.6625048780488</v>
      </c>
      <c r="EN20">
        <v>1.4501581881532499</v>
      </c>
      <c r="EO20">
        <v>0.14306819787953301</v>
      </c>
      <c r="EP20">
        <v>0</v>
      </c>
      <c r="EQ20">
        <v>1</v>
      </c>
      <c r="ER20">
        <v>4</v>
      </c>
      <c r="ES20" t="s">
        <v>306</v>
      </c>
      <c r="ET20">
        <v>100</v>
      </c>
      <c r="EU20">
        <v>100</v>
      </c>
      <c r="EV20">
        <v>-3.085</v>
      </c>
      <c r="EW20">
        <v>-0.1799</v>
      </c>
      <c r="EX20">
        <v>-3.0851904761904101</v>
      </c>
      <c r="EY20">
        <v>0</v>
      </c>
      <c r="EZ20">
        <v>0</v>
      </c>
      <c r="FA20">
        <v>0</v>
      </c>
      <c r="FB20">
        <v>-0.179864999999996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1.1000000000000001</v>
      </c>
      <c r="FK20">
        <v>1.1000000000000001</v>
      </c>
      <c r="FL20">
        <v>2</v>
      </c>
      <c r="FM20">
        <v>626.94399999999996</v>
      </c>
      <c r="FN20">
        <v>345.15100000000001</v>
      </c>
      <c r="FO20">
        <v>22.953399999999998</v>
      </c>
      <c r="FP20">
        <v>34.390099999999997</v>
      </c>
      <c r="FQ20">
        <v>29.999700000000001</v>
      </c>
      <c r="FR20">
        <v>34.380699999999997</v>
      </c>
      <c r="FS20">
        <v>34.369799999999998</v>
      </c>
      <c r="FT20">
        <v>20.631900000000002</v>
      </c>
      <c r="FU20">
        <v>100</v>
      </c>
      <c r="FV20">
        <v>1.55284</v>
      </c>
      <c r="FW20">
        <v>23.0093</v>
      </c>
      <c r="FX20">
        <v>400</v>
      </c>
      <c r="FY20">
        <v>7.9358500000000003</v>
      </c>
      <c r="FZ20">
        <v>100.345</v>
      </c>
      <c r="GA20">
        <v>100.541</v>
      </c>
    </row>
    <row r="21" spans="1:183" x14ac:dyDescent="0.35">
      <c r="A21">
        <v>4</v>
      </c>
      <c r="B21">
        <v>1600205166.5999999</v>
      </c>
      <c r="C21">
        <v>978.5</v>
      </c>
      <c r="D21" t="s">
        <v>311</v>
      </c>
      <c r="E21" t="s">
        <v>312</v>
      </c>
      <c r="F21">
        <v>1600205166.5999999</v>
      </c>
      <c r="G21">
        <f t="shared" si="0"/>
        <v>3.2455147912595446E-3</v>
      </c>
      <c r="H21">
        <f t="shared" si="1"/>
        <v>20.765359330055801</v>
      </c>
      <c r="I21">
        <f t="shared" si="2"/>
        <v>378.00099999999998</v>
      </c>
      <c r="J21">
        <f t="shared" si="3"/>
        <v>279.83530083256665</v>
      </c>
      <c r="K21">
        <f t="shared" si="4"/>
        <v>28.454692836880319</v>
      </c>
      <c r="L21">
        <f t="shared" si="5"/>
        <v>38.436545764714502</v>
      </c>
      <c r="M21">
        <f t="shared" si="6"/>
        <v>0.37734309779979264</v>
      </c>
      <c r="N21">
        <f t="shared" si="7"/>
        <v>2.9586143314070483</v>
      </c>
      <c r="O21">
        <f t="shared" si="8"/>
        <v>0.35250037801442319</v>
      </c>
      <c r="P21">
        <f t="shared" si="9"/>
        <v>0.22240831815507184</v>
      </c>
      <c r="Q21">
        <f t="shared" si="10"/>
        <v>145.87560806457523</v>
      </c>
      <c r="R21">
        <f t="shared" si="11"/>
        <v>27.573653335771802</v>
      </c>
      <c r="S21">
        <f t="shared" si="12"/>
        <v>27.322600000000001</v>
      </c>
      <c r="T21">
        <f t="shared" si="13"/>
        <v>3.6475377990441213</v>
      </c>
      <c r="U21">
        <f t="shared" si="14"/>
        <v>74.112628969781895</v>
      </c>
      <c r="V21">
        <f t="shared" si="15"/>
        <v>2.7407319987757499</v>
      </c>
      <c r="W21">
        <f t="shared" si="16"/>
        <v>3.6980633892952777</v>
      </c>
      <c r="X21">
        <f t="shared" si="17"/>
        <v>0.90680580026837143</v>
      </c>
      <c r="Y21">
        <f t="shared" si="18"/>
        <v>-143.12720229454592</v>
      </c>
      <c r="Z21">
        <f t="shared" si="19"/>
        <v>37.483631721181858</v>
      </c>
      <c r="AA21">
        <f t="shared" si="20"/>
        <v>2.7462386400699779</v>
      </c>
      <c r="AB21">
        <f t="shared" si="21"/>
        <v>42.978276131281142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53656.741487122912</v>
      </c>
      <c r="AH21" t="s">
        <v>298</v>
      </c>
      <c r="AI21">
        <v>10334.799999999999</v>
      </c>
      <c r="AJ21">
        <v>809.07079999999996</v>
      </c>
      <c r="AK21">
        <v>2710.92</v>
      </c>
      <c r="AL21">
        <f t="shared" si="25"/>
        <v>1901.8492000000001</v>
      </c>
      <c r="AM21">
        <f t="shared" si="26"/>
        <v>0.70155120770808432</v>
      </c>
      <c r="AN21">
        <v>-1.4620132273348101</v>
      </c>
      <c r="AO21" t="s">
        <v>313</v>
      </c>
      <c r="AP21">
        <v>10298.1</v>
      </c>
      <c r="AQ21">
        <v>1063.4715384615399</v>
      </c>
      <c r="AR21">
        <v>1761.42</v>
      </c>
      <c r="AS21">
        <f t="shared" si="27"/>
        <v>0.39624193068005364</v>
      </c>
      <c r="AT21">
        <v>0.5</v>
      </c>
      <c r="AU21">
        <f t="shared" si="28"/>
        <v>757.30403328027501</v>
      </c>
      <c r="AV21">
        <f t="shared" si="29"/>
        <v>20.765359330055801</v>
      </c>
      <c r="AW21">
        <f t="shared" si="30"/>
        <v>150.03780612938388</v>
      </c>
      <c r="AX21">
        <f t="shared" si="31"/>
        <v>1</v>
      </c>
      <c r="AY21">
        <f t="shared" si="32"/>
        <v>2.9350659154834261E-2</v>
      </c>
      <c r="AZ21">
        <f t="shared" si="33"/>
        <v>0.53905371802295876</v>
      </c>
      <c r="BA21" t="s">
        <v>299</v>
      </c>
      <c r="BB21">
        <v>0</v>
      </c>
      <c r="BC21">
        <f t="shared" si="34"/>
        <v>1761.42</v>
      </c>
      <c r="BD21">
        <f t="shared" si="35"/>
        <v>0.39624193068005364</v>
      </c>
      <c r="BE21">
        <f t="shared" si="36"/>
        <v>0.35025009959718473</v>
      </c>
      <c r="BF21">
        <f t="shared" si="37"/>
        <v>0.73287031851180229</v>
      </c>
      <c r="BG21">
        <f t="shared" si="38"/>
        <v>0.49925093955924577</v>
      </c>
      <c r="BH21">
        <f t="shared" si="39"/>
        <v>0</v>
      </c>
      <c r="BI21">
        <f t="shared" si="40"/>
        <v>1</v>
      </c>
      <c r="BJ21">
        <v>1911</v>
      </c>
      <c r="BK21">
        <v>300</v>
      </c>
      <c r="BL21">
        <v>300</v>
      </c>
      <c r="BM21">
        <v>300</v>
      </c>
      <c r="BN21">
        <v>10298.1</v>
      </c>
      <c r="BO21">
        <v>1691.3</v>
      </c>
      <c r="BP21">
        <v>-7.7761100000000001E-3</v>
      </c>
      <c r="BQ21">
        <v>0.75</v>
      </c>
      <c r="BR21">
        <f t="shared" si="41"/>
        <v>900.14599999999996</v>
      </c>
      <c r="BS21">
        <f t="shared" si="42"/>
        <v>757.30403328027501</v>
      </c>
      <c r="BT21">
        <f t="shared" si="43"/>
        <v>0.84131244629235147</v>
      </c>
      <c r="BU21">
        <f t="shared" si="44"/>
        <v>0.19262489258470289</v>
      </c>
      <c r="BV21">
        <v>6</v>
      </c>
      <c r="BW21">
        <v>0.5</v>
      </c>
      <c r="BX21" t="s">
        <v>300</v>
      </c>
      <c r="BY21">
        <v>1600205166.5999999</v>
      </c>
      <c r="BZ21">
        <v>378.00099999999998</v>
      </c>
      <c r="CA21">
        <v>399.995</v>
      </c>
      <c r="CB21">
        <v>26.953499999999998</v>
      </c>
      <c r="CC21">
        <v>23.795200000000001</v>
      </c>
      <c r="CD21">
        <v>380.99799999999999</v>
      </c>
      <c r="CE21">
        <v>27.1328</v>
      </c>
      <c r="CF21">
        <v>599.95000000000005</v>
      </c>
      <c r="CG21">
        <v>101.584</v>
      </c>
      <c r="CH21">
        <v>9.9714499999999998E-2</v>
      </c>
      <c r="CI21">
        <v>27.557600000000001</v>
      </c>
      <c r="CJ21">
        <v>27.322600000000001</v>
      </c>
      <c r="CK21">
        <v>999.9</v>
      </c>
      <c r="CL21">
        <v>0</v>
      </c>
      <c r="CM21">
        <v>0</v>
      </c>
      <c r="CN21">
        <v>10008.1</v>
      </c>
      <c r="CO21">
        <v>0</v>
      </c>
      <c r="CP21">
        <v>1.5289399999999999E-3</v>
      </c>
      <c r="CQ21">
        <v>900.14599999999996</v>
      </c>
      <c r="CR21">
        <v>0.95601199999999997</v>
      </c>
      <c r="CS21">
        <v>4.3987699999999998E-2</v>
      </c>
      <c r="CT21">
        <v>0</v>
      </c>
      <c r="CU21">
        <v>1069.95</v>
      </c>
      <c r="CV21">
        <v>5.0011200000000002</v>
      </c>
      <c r="CW21">
        <v>9815.07</v>
      </c>
      <c r="CX21">
        <v>8860.26</v>
      </c>
      <c r="CY21">
        <v>45.061999999999998</v>
      </c>
      <c r="CZ21">
        <v>47.875</v>
      </c>
      <c r="DA21">
        <v>46.561999999999998</v>
      </c>
      <c r="DB21">
        <v>47.375</v>
      </c>
      <c r="DC21">
        <v>46.5</v>
      </c>
      <c r="DD21">
        <v>855.77</v>
      </c>
      <c r="DE21">
        <v>39.380000000000003</v>
      </c>
      <c r="DF21">
        <v>0</v>
      </c>
      <c r="DG21">
        <v>119.799999952316</v>
      </c>
      <c r="DH21">
        <v>0</v>
      </c>
      <c r="DI21">
        <v>1063.4715384615399</v>
      </c>
      <c r="DJ21">
        <v>61.0331622894494</v>
      </c>
      <c r="DK21">
        <v>547.98085383803698</v>
      </c>
      <c r="DL21">
        <v>9754.0384615384592</v>
      </c>
      <c r="DM21">
        <v>15</v>
      </c>
      <c r="DN21">
        <v>1600205105.5999999</v>
      </c>
      <c r="DO21" t="s">
        <v>314</v>
      </c>
      <c r="DP21">
        <v>1600205095.0999999</v>
      </c>
      <c r="DQ21">
        <v>1600205105.5999999</v>
      </c>
      <c r="DR21">
        <v>107</v>
      </c>
      <c r="DS21">
        <v>8.7999999999999995E-2</v>
      </c>
      <c r="DT21">
        <v>1E-3</v>
      </c>
      <c r="DU21">
        <v>-2.9969999999999999</v>
      </c>
      <c r="DV21">
        <v>-0.17899999999999999</v>
      </c>
      <c r="DW21">
        <v>400</v>
      </c>
      <c r="DX21">
        <v>24</v>
      </c>
      <c r="DY21">
        <v>0.11</v>
      </c>
      <c r="DZ21">
        <v>0.04</v>
      </c>
      <c r="EA21">
        <v>400.41651219512198</v>
      </c>
      <c r="EB21">
        <v>-5.2868571428567996</v>
      </c>
      <c r="EC21">
        <v>0.69510936573972604</v>
      </c>
      <c r="ED21">
        <v>0</v>
      </c>
      <c r="EE21">
        <v>376.92046341463401</v>
      </c>
      <c r="EF21">
        <v>12.353602787456801</v>
      </c>
      <c r="EG21">
        <v>1.4660757990845801</v>
      </c>
      <c r="EH21">
        <v>0</v>
      </c>
      <c r="EI21">
        <v>23.788814634146298</v>
      </c>
      <c r="EJ21">
        <v>5.11735191637889E-2</v>
      </c>
      <c r="EK21">
        <v>6.2316877475711904E-3</v>
      </c>
      <c r="EL21">
        <v>1</v>
      </c>
      <c r="EM21">
        <v>26.6962634146341</v>
      </c>
      <c r="EN21">
        <v>1.5762292682927601</v>
      </c>
      <c r="EO21">
        <v>0.155738755231391</v>
      </c>
      <c r="EP21">
        <v>0</v>
      </c>
      <c r="EQ21">
        <v>1</v>
      </c>
      <c r="ER21">
        <v>4</v>
      </c>
      <c r="ES21" t="s">
        <v>306</v>
      </c>
      <c r="ET21">
        <v>100</v>
      </c>
      <c r="EU21">
        <v>100</v>
      </c>
      <c r="EV21">
        <v>-2.9969999999999999</v>
      </c>
      <c r="EW21">
        <v>-0.17929999999999999</v>
      </c>
      <c r="EX21">
        <v>-2.9970952380952598</v>
      </c>
      <c r="EY21">
        <v>0</v>
      </c>
      <c r="EZ21">
        <v>0</v>
      </c>
      <c r="FA21">
        <v>0</v>
      </c>
      <c r="FB21">
        <v>-0.179255000000001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1.2</v>
      </c>
      <c r="FK21">
        <v>1</v>
      </c>
      <c r="FL21">
        <v>2</v>
      </c>
      <c r="FM21">
        <v>626.82799999999997</v>
      </c>
      <c r="FN21">
        <v>344.38</v>
      </c>
      <c r="FO21">
        <v>22.9908</v>
      </c>
      <c r="FP21">
        <v>34.424599999999998</v>
      </c>
      <c r="FQ21">
        <v>29.9999</v>
      </c>
      <c r="FR21">
        <v>34.403700000000001</v>
      </c>
      <c r="FS21">
        <v>34.388599999999997</v>
      </c>
      <c r="FT21">
        <v>20.608599999999999</v>
      </c>
      <c r="FU21">
        <v>100</v>
      </c>
      <c r="FV21">
        <v>10.302</v>
      </c>
      <c r="FW21">
        <v>23.025200000000002</v>
      </c>
      <c r="FX21">
        <v>400</v>
      </c>
      <c r="FY21">
        <v>19.481100000000001</v>
      </c>
      <c r="FZ21">
        <v>100.337</v>
      </c>
      <c r="GA21">
        <v>100.538</v>
      </c>
    </row>
    <row r="22" spans="1:183" x14ac:dyDescent="0.35">
      <c r="A22">
        <v>5</v>
      </c>
      <c r="B22">
        <v>1600205287.0999999</v>
      </c>
      <c r="C22">
        <v>1099</v>
      </c>
      <c r="D22" t="s">
        <v>315</v>
      </c>
      <c r="E22" t="s">
        <v>316</v>
      </c>
      <c r="F22">
        <v>1600205287.0999999</v>
      </c>
      <c r="G22">
        <f t="shared" si="0"/>
        <v>3.0833045638118577E-3</v>
      </c>
      <c r="H22">
        <f t="shared" si="1"/>
        <v>20.072646263238049</v>
      </c>
      <c r="I22">
        <f t="shared" si="2"/>
        <v>378.75400000000002</v>
      </c>
      <c r="J22">
        <f t="shared" si="3"/>
        <v>283.67685053863426</v>
      </c>
      <c r="K22">
        <f t="shared" si="4"/>
        <v>28.845523957399529</v>
      </c>
      <c r="L22">
        <f t="shared" si="5"/>
        <v>38.513391417792</v>
      </c>
      <c r="M22">
        <f t="shared" si="6"/>
        <v>0.37638605619438642</v>
      </c>
      <c r="N22">
        <f t="shared" si="7"/>
        <v>2.9549824136829357</v>
      </c>
      <c r="O22">
        <f t="shared" si="8"/>
        <v>0.35163652327058537</v>
      </c>
      <c r="P22">
        <f t="shared" si="9"/>
        <v>0.2218607143259721</v>
      </c>
      <c r="Q22">
        <f t="shared" si="10"/>
        <v>113.94089418393202</v>
      </c>
      <c r="R22">
        <f t="shared" si="11"/>
        <v>27.298848241114975</v>
      </c>
      <c r="S22">
        <f t="shared" si="12"/>
        <v>27.063700000000001</v>
      </c>
      <c r="T22">
        <f t="shared" si="13"/>
        <v>3.5925721407927935</v>
      </c>
      <c r="U22">
        <f t="shared" si="14"/>
        <v>74.349519008355983</v>
      </c>
      <c r="V22">
        <f t="shared" si="15"/>
        <v>2.7286716567456</v>
      </c>
      <c r="W22">
        <f t="shared" si="16"/>
        <v>3.6700595957304452</v>
      </c>
      <c r="X22">
        <f t="shared" si="17"/>
        <v>0.86390048404719355</v>
      </c>
      <c r="Y22">
        <f t="shared" si="18"/>
        <v>-135.97373126410292</v>
      </c>
      <c r="Z22">
        <f t="shared" si="19"/>
        <v>57.988480326676822</v>
      </c>
      <c r="AA22">
        <f t="shared" si="20"/>
        <v>4.2454974403692356</v>
      </c>
      <c r="AB22">
        <f t="shared" si="21"/>
        <v>40.201140686875149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53573.956348836189</v>
      </c>
      <c r="AH22" t="s">
        <v>298</v>
      </c>
      <c r="AI22">
        <v>10334.799999999999</v>
      </c>
      <c r="AJ22">
        <v>809.07079999999996</v>
      </c>
      <c r="AK22">
        <v>2710.92</v>
      </c>
      <c r="AL22">
        <f t="shared" si="25"/>
        <v>1901.8492000000001</v>
      </c>
      <c r="AM22">
        <f t="shared" si="26"/>
        <v>0.70155120770808432</v>
      </c>
      <c r="AN22">
        <v>-1.4620132273348101</v>
      </c>
      <c r="AO22" t="s">
        <v>317</v>
      </c>
      <c r="AP22">
        <v>10303.5</v>
      </c>
      <c r="AQ22">
        <v>1115.8172</v>
      </c>
      <c r="AR22">
        <v>2121.92</v>
      </c>
      <c r="AS22">
        <f t="shared" si="27"/>
        <v>0.47414737596139345</v>
      </c>
      <c r="AT22">
        <v>0.5</v>
      </c>
      <c r="AU22">
        <f t="shared" si="28"/>
        <v>589.15529809765439</v>
      </c>
      <c r="AV22">
        <f t="shared" si="29"/>
        <v>20.072646263238049</v>
      </c>
      <c r="AW22">
        <f t="shared" si="30"/>
        <v>139.67321931337767</v>
      </c>
      <c r="AX22">
        <f t="shared" si="31"/>
        <v>1</v>
      </c>
      <c r="AY22">
        <f t="shared" si="32"/>
        <v>3.6551753943496613E-2</v>
      </c>
      <c r="AZ22">
        <f t="shared" si="33"/>
        <v>0.27757879656160456</v>
      </c>
      <c r="BA22" t="s">
        <v>299</v>
      </c>
      <c r="BB22">
        <v>0</v>
      </c>
      <c r="BC22">
        <f t="shared" si="34"/>
        <v>2121.92</v>
      </c>
      <c r="BD22">
        <f t="shared" si="35"/>
        <v>0.4741473759613935</v>
      </c>
      <c r="BE22">
        <f t="shared" si="36"/>
        <v>0.21726941407345107</v>
      </c>
      <c r="BF22">
        <f t="shared" si="37"/>
        <v>0.76635062122900333</v>
      </c>
      <c r="BG22">
        <f t="shared" si="38"/>
        <v>0.30969858178030096</v>
      </c>
      <c r="BH22">
        <f t="shared" si="39"/>
        <v>0</v>
      </c>
      <c r="BI22">
        <f t="shared" si="40"/>
        <v>1</v>
      </c>
      <c r="BJ22">
        <v>1912</v>
      </c>
      <c r="BK22">
        <v>300</v>
      </c>
      <c r="BL22">
        <v>300</v>
      </c>
      <c r="BM22">
        <v>300</v>
      </c>
      <c r="BN22">
        <v>10303.5</v>
      </c>
      <c r="BO22">
        <v>2036.99</v>
      </c>
      <c r="BP22">
        <v>-7.9509100000000003E-3</v>
      </c>
      <c r="BQ22">
        <v>-0.65</v>
      </c>
      <c r="BR22">
        <f t="shared" si="41"/>
        <v>699.96</v>
      </c>
      <c r="BS22">
        <f t="shared" si="42"/>
        <v>589.15529809765439</v>
      </c>
      <c r="BT22">
        <f t="shared" si="43"/>
        <v>0.84169852291224401</v>
      </c>
      <c r="BU22">
        <f t="shared" si="44"/>
        <v>0.19339704582448811</v>
      </c>
      <c r="BV22">
        <v>6</v>
      </c>
      <c r="BW22">
        <v>0.5</v>
      </c>
      <c r="BX22" t="s">
        <v>300</v>
      </c>
      <c r="BY22">
        <v>1600205287.0999999</v>
      </c>
      <c r="BZ22">
        <v>378.75400000000002</v>
      </c>
      <c r="CA22">
        <v>399.99400000000003</v>
      </c>
      <c r="CB22">
        <v>26.834700000000002</v>
      </c>
      <c r="CC22">
        <v>23.834199999999999</v>
      </c>
      <c r="CD22">
        <v>381.86700000000002</v>
      </c>
      <c r="CE22">
        <v>27.0166</v>
      </c>
      <c r="CF22">
        <v>600.01300000000003</v>
      </c>
      <c r="CG22">
        <v>101.584</v>
      </c>
      <c r="CH22">
        <v>0.100448</v>
      </c>
      <c r="CI22">
        <v>27.427700000000002</v>
      </c>
      <c r="CJ22">
        <v>27.063700000000001</v>
      </c>
      <c r="CK22">
        <v>999.9</v>
      </c>
      <c r="CL22">
        <v>0</v>
      </c>
      <c r="CM22">
        <v>0</v>
      </c>
      <c r="CN22">
        <v>9987.5</v>
      </c>
      <c r="CO22">
        <v>0</v>
      </c>
      <c r="CP22">
        <v>1.5289399999999999E-3</v>
      </c>
      <c r="CQ22">
        <v>699.96</v>
      </c>
      <c r="CR22">
        <v>0.94297699999999995</v>
      </c>
      <c r="CS22">
        <v>5.70231E-2</v>
      </c>
      <c r="CT22">
        <v>0</v>
      </c>
      <c r="CU22">
        <v>1121.19</v>
      </c>
      <c r="CV22">
        <v>5.0011200000000002</v>
      </c>
      <c r="CW22">
        <v>7987.04</v>
      </c>
      <c r="CX22">
        <v>6862.33</v>
      </c>
      <c r="CY22">
        <v>44.686999999999998</v>
      </c>
      <c r="CZ22">
        <v>47.875</v>
      </c>
      <c r="DA22">
        <v>46.5</v>
      </c>
      <c r="DB22">
        <v>47.375</v>
      </c>
      <c r="DC22">
        <v>46.311999999999998</v>
      </c>
      <c r="DD22">
        <v>655.33000000000004</v>
      </c>
      <c r="DE22">
        <v>39.630000000000003</v>
      </c>
      <c r="DF22">
        <v>0</v>
      </c>
      <c r="DG22">
        <v>120.200000047684</v>
      </c>
      <c r="DH22">
        <v>0</v>
      </c>
      <c r="DI22">
        <v>1115.8172</v>
      </c>
      <c r="DJ22">
        <v>50.936153764609401</v>
      </c>
      <c r="DK22">
        <v>360.27615321536098</v>
      </c>
      <c r="DL22">
        <v>7951.0384000000004</v>
      </c>
      <c r="DM22">
        <v>15</v>
      </c>
      <c r="DN22">
        <v>1600205225.5999999</v>
      </c>
      <c r="DO22" t="s">
        <v>318</v>
      </c>
      <c r="DP22">
        <v>1600205225.5999999</v>
      </c>
      <c r="DQ22">
        <v>1600205223.0999999</v>
      </c>
      <c r="DR22">
        <v>108</v>
      </c>
      <c r="DS22">
        <v>-0.115</v>
      </c>
      <c r="DT22">
        <v>-3.0000000000000001E-3</v>
      </c>
      <c r="DU22">
        <v>-3.1120000000000001</v>
      </c>
      <c r="DV22">
        <v>-0.182</v>
      </c>
      <c r="DW22">
        <v>400</v>
      </c>
      <c r="DX22">
        <v>24</v>
      </c>
      <c r="DY22">
        <v>0.09</v>
      </c>
      <c r="DZ22">
        <v>0.02</v>
      </c>
      <c r="EA22">
        <v>400.25587804878</v>
      </c>
      <c r="EB22">
        <v>-3.2239442508703</v>
      </c>
      <c r="EC22">
        <v>0.38447399576640701</v>
      </c>
      <c r="ED22">
        <v>0</v>
      </c>
      <c r="EE22">
        <v>378.08009756097601</v>
      </c>
      <c r="EF22">
        <v>7.9712822299652997</v>
      </c>
      <c r="EG22">
        <v>0.94240058814213301</v>
      </c>
      <c r="EH22">
        <v>0</v>
      </c>
      <c r="EI22">
        <v>23.8270634146341</v>
      </c>
      <c r="EJ22">
        <v>3.5170034843230898E-2</v>
      </c>
      <c r="EK22">
        <v>3.6434877486306899E-3</v>
      </c>
      <c r="EL22">
        <v>1</v>
      </c>
      <c r="EM22">
        <v>26.593370731707299</v>
      </c>
      <c r="EN22">
        <v>1.5318229965157999</v>
      </c>
      <c r="EO22">
        <v>0.15133805357688501</v>
      </c>
      <c r="EP22">
        <v>0</v>
      </c>
      <c r="EQ22">
        <v>1</v>
      </c>
      <c r="ER22">
        <v>4</v>
      </c>
      <c r="ES22" t="s">
        <v>306</v>
      </c>
      <c r="ET22">
        <v>100</v>
      </c>
      <c r="EU22">
        <v>100</v>
      </c>
      <c r="EV22">
        <v>-3.113</v>
      </c>
      <c r="EW22">
        <v>-0.18190000000000001</v>
      </c>
      <c r="EX22">
        <v>-3.1124761904763401</v>
      </c>
      <c r="EY22">
        <v>0</v>
      </c>
      <c r="EZ22">
        <v>0</v>
      </c>
      <c r="FA22">
        <v>0</v>
      </c>
      <c r="FB22">
        <v>-0.181864999999998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1</v>
      </c>
      <c r="FK22">
        <v>1.1000000000000001</v>
      </c>
      <c r="FL22">
        <v>2</v>
      </c>
      <c r="FM22">
        <v>626.99</v>
      </c>
      <c r="FN22">
        <v>344.70299999999997</v>
      </c>
      <c r="FO22">
        <v>22.918800000000001</v>
      </c>
      <c r="FP22">
        <v>34.454000000000001</v>
      </c>
      <c r="FQ22">
        <v>29.9999</v>
      </c>
      <c r="FR22">
        <v>34.426000000000002</v>
      </c>
      <c r="FS22">
        <v>34.410800000000002</v>
      </c>
      <c r="FT22">
        <v>20.626100000000001</v>
      </c>
      <c r="FU22">
        <v>100</v>
      </c>
      <c r="FV22">
        <v>4.78064</v>
      </c>
      <c r="FW22">
        <v>22.956499999999998</v>
      </c>
      <c r="FX22">
        <v>400</v>
      </c>
      <c r="FY22">
        <v>10.041499999999999</v>
      </c>
      <c r="FZ22">
        <v>100.331</v>
      </c>
      <c r="GA22">
        <v>100.53</v>
      </c>
    </row>
    <row r="23" spans="1:183" x14ac:dyDescent="0.35">
      <c r="A23">
        <v>6</v>
      </c>
      <c r="B23">
        <v>1600205408</v>
      </c>
      <c r="C23">
        <v>1219.9000000953699</v>
      </c>
      <c r="D23" t="s">
        <v>319</v>
      </c>
      <c r="E23" t="s">
        <v>320</v>
      </c>
      <c r="F23">
        <v>1600205408</v>
      </c>
      <c r="G23">
        <f t="shared" si="0"/>
        <v>2.8086074250737083E-3</v>
      </c>
      <c r="H23">
        <f t="shared" si="1"/>
        <v>18.825929196566758</v>
      </c>
      <c r="I23">
        <f t="shared" si="2"/>
        <v>380.08600000000001</v>
      </c>
      <c r="J23">
        <f t="shared" si="3"/>
        <v>284.89363117109724</v>
      </c>
      <c r="K23">
        <f t="shared" si="4"/>
        <v>28.970144196095081</v>
      </c>
      <c r="L23">
        <f t="shared" si="5"/>
        <v>38.650025911966004</v>
      </c>
      <c r="M23">
        <f t="shared" si="6"/>
        <v>0.350791020719118</v>
      </c>
      <c r="N23">
        <f t="shared" si="7"/>
        <v>2.9560258241090152</v>
      </c>
      <c r="O23">
        <f t="shared" si="8"/>
        <v>0.32919658842819655</v>
      </c>
      <c r="P23">
        <f t="shared" si="9"/>
        <v>0.20757717036013257</v>
      </c>
      <c r="Q23">
        <f t="shared" si="10"/>
        <v>90.02673512512132</v>
      </c>
      <c r="R23">
        <f t="shared" si="11"/>
        <v>27.115489394227868</v>
      </c>
      <c r="S23">
        <f t="shared" si="12"/>
        <v>26.8428</v>
      </c>
      <c r="T23">
        <f t="shared" si="13"/>
        <v>3.5462470867763387</v>
      </c>
      <c r="U23">
        <f t="shared" si="14"/>
        <v>74.209562515461272</v>
      </c>
      <c r="V23">
        <f t="shared" si="15"/>
        <v>2.7053472487145003</v>
      </c>
      <c r="W23">
        <f t="shared" si="16"/>
        <v>3.6455507309463679</v>
      </c>
      <c r="X23">
        <f t="shared" si="17"/>
        <v>0.84089983806183843</v>
      </c>
      <c r="Y23">
        <f t="shared" si="18"/>
        <v>-123.85958744575053</v>
      </c>
      <c r="Z23">
        <f t="shared" si="19"/>
        <v>74.981356819916542</v>
      </c>
      <c r="AA23">
        <f t="shared" si="20"/>
        <v>5.478469305765759</v>
      </c>
      <c r="AB23">
        <f t="shared" si="21"/>
        <v>46.626973805053083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53624.879997239514</v>
      </c>
      <c r="AH23" t="s">
        <v>298</v>
      </c>
      <c r="AI23">
        <v>10334.799999999999</v>
      </c>
      <c r="AJ23">
        <v>809.07079999999996</v>
      </c>
      <c r="AK23">
        <v>2710.92</v>
      </c>
      <c r="AL23">
        <f t="shared" si="25"/>
        <v>1901.8492000000001</v>
      </c>
      <c r="AM23">
        <f t="shared" si="26"/>
        <v>0.70155120770808432</v>
      </c>
      <c r="AN23">
        <v>-1.4620132273348101</v>
      </c>
      <c r="AO23" t="s">
        <v>321</v>
      </c>
      <c r="AP23">
        <v>10308.9</v>
      </c>
      <c r="AQ23">
        <v>1168.0573076923099</v>
      </c>
      <c r="AR23">
        <v>2529.9</v>
      </c>
      <c r="AS23">
        <f t="shared" si="27"/>
        <v>0.53829902063626633</v>
      </c>
      <c r="AT23">
        <v>0.5</v>
      </c>
      <c r="AU23">
        <f t="shared" si="28"/>
        <v>463.24548190922786</v>
      </c>
      <c r="AV23">
        <f t="shared" si="29"/>
        <v>18.825929196566758</v>
      </c>
      <c r="AW23">
        <f t="shared" si="30"/>
        <v>124.6822946129563</v>
      </c>
      <c r="AX23">
        <f t="shared" si="31"/>
        <v>1</v>
      </c>
      <c r="AY23">
        <f t="shared" si="32"/>
        <v>4.3795229994012023E-2</v>
      </c>
      <c r="AZ23">
        <f t="shared" si="33"/>
        <v>7.1552235266216041E-2</v>
      </c>
      <c r="BA23" t="s">
        <v>299</v>
      </c>
      <c r="BB23">
        <v>0</v>
      </c>
      <c r="BC23">
        <f t="shared" si="34"/>
        <v>2529.9</v>
      </c>
      <c r="BD23">
        <f t="shared" si="35"/>
        <v>0.53829902063626633</v>
      </c>
      <c r="BE23">
        <f t="shared" si="36"/>
        <v>6.6774379177548568E-2</v>
      </c>
      <c r="BF23">
        <f t="shared" si="37"/>
        <v>0.79138748477053389</v>
      </c>
      <c r="BG23">
        <f t="shared" si="38"/>
        <v>9.5181048003175006E-2</v>
      </c>
      <c r="BH23">
        <f t="shared" si="39"/>
        <v>0</v>
      </c>
      <c r="BI23">
        <f t="shared" si="40"/>
        <v>1</v>
      </c>
      <c r="BJ23">
        <v>1913</v>
      </c>
      <c r="BK23">
        <v>300</v>
      </c>
      <c r="BL23">
        <v>300</v>
      </c>
      <c r="BM23">
        <v>300</v>
      </c>
      <c r="BN23">
        <v>10308.9</v>
      </c>
      <c r="BO23">
        <v>2438.29</v>
      </c>
      <c r="BP23">
        <v>-8.0825199999999993E-3</v>
      </c>
      <c r="BQ23">
        <v>-1.76</v>
      </c>
      <c r="BR23">
        <f t="shared" si="41"/>
        <v>550.06200000000001</v>
      </c>
      <c r="BS23">
        <f t="shared" si="42"/>
        <v>463.24548190922786</v>
      </c>
      <c r="BT23">
        <f t="shared" si="43"/>
        <v>0.84216957708263407</v>
      </c>
      <c r="BU23">
        <f t="shared" si="44"/>
        <v>0.19433915416526804</v>
      </c>
      <c r="BV23">
        <v>6</v>
      </c>
      <c r="BW23">
        <v>0.5</v>
      </c>
      <c r="BX23" t="s">
        <v>300</v>
      </c>
      <c r="BY23">
        <v>1600205408</v>
      </c>
      <c r="BZ23">
        <v>380.08600000000001</v>
      </c>
      <c r="CA23">
        <v>399.98099999999999</v>
      </c>
      <c r="CB23">
        <v>26.604500000000002</v>
      </c>
      <c r="CC23">
        <v>23.8704</v>
      </c>
      <c r="CD23">
        <v>383.154</v>
      </c>
      <c r="CE23">
        <v>26.784800000000001</v>
      </c>
      <c r="CF23">
        <v>599.95299999999997</v>
      </c>
      <c r="CG23">
        <v>101.587</v>
      </c>
      <c r="CH23">
        <v>0.100581</v>
      </c>
      <c r="CI23">
        <v>27.313300000000002</v>
      </c>
      <c r="CJ23">
        <v>26.8428</v>
      </c>
      <c r="CK23">
        <v>999.9</v>
      </c>
      <c r="CL23">
        <v>0</v>
      </c>
      <c r="CM23">
        <v>0</v>
      </c>
      <c r="CN23">
        <v>9993.1200000000008</v>
      </c>
      <c r="CO23">
        <v>0</v>
      </c>
      <c r="CP23">
        <v>1.5289399999999999E-3</v>
      </c>
      <c r="CQ23">
        <v>550.06200000000001</v>
      </c>
      <c r="CR23">
        <v>0.92701199999999995</v>
      </c>
      <c r="CS23">
        <v>7.2988399999999995E-2</v>
      </c>
      <c r="CT23">
        <v>0</v>
      </c>
      <c r="CU23">
        <v>1171.6199999999999</v>
      </c>
      <c r="CV23">
        <v>5.0011200000000002</v>
      </c>
      <c r="CW23">
        <v>6549.21</v>
      </c>
      <c r="CX23">
        <v>5366.37</v>
      </c>
      <c r="CY23">
        <v>44.375</v>
      </c>
      <c r="CZ23">
        <v>47.811999999999998</v>
      </c>
      <c r="DA23">
        <v>46.311999999999998</v>
      </c>
      <c r="DB23">
        <v>47.311999999999998</v>
      </c>
      <c r="DC23">
        <v>46.061999999999998</v>
      </c>
      <c r="DD23">
        <v>505.28</v>
      </c>
      <c r="DE23">
        <v>39.78</v>
      </c>
      <c r="DF23">
        <v>0</v>
      </c>
      <c r="DG23">
        <v>120.799999952316</v>
      </c>
      <c r="DH23">
        <v>0</v>
      </c>
      <c r="DI23">
        <v>1168.0573076923099</v>
      </c>
      <c r="DJ23">
        <v>34.380512837923597</v>
      </c>
      <c r="DK23">
        <v>187.70256420126299</v>
      </c>
      <c r="DL23">
        <v>6529.0476923076903</v>
      </c>
      <c r="DM23">
        <v>15</v>
      </c>
      <c r="DN23">
        <v>1600205342.5999999</v>
      </c>
      <c r="DO23" t="s">
        <v>322</v>
      </c>
      <c r="DP23">
        <v>1600205337.5999999</v>
      </c>
      <c r="DQ23">
        <v>1600205342.5999999</v>
      </c>
      <c r="DR23">
        <v>109</v>
      </c>
      <c r="DS23">
        <v>4.3999999999999997E-2</v>
      </c>
      <c r="DT23">
        <v>1E-3</v>
      </c>
      <c r="DU23">
        <v>-3.0680000000000001</v>
      </c>
      <c r="DV23">
        <v>-0.18</v>
      </c>
      <c r="DW23">
        <v>400</v>
      </c>
      <c r="DX23">
        <v>24</v>
      </c>
      <c r="DY23">
        <v>0.09</v>
      </c>
      <c r="DZ23">
        <v>0.05</v>
      </c>
      <c r="EA23">
        <v>400.14660975609797</v>
      </c>
      <c r="EB23">
        <v>-1.77988601217106</v>
      </c>
      <c r="EC23">
        <v>0.21168232964824399</v>
      </c>
      <c r="ED23">
        <v>0</v>
      </c>
      <c r="EE23">
        <v>379.672658536585</v>
      </c>
      <c r="EF23">
        <v>5.3414665801955996</v>
      </c>
      <c r="EG23">
        <v>0.62863722563297297</v>
      </c>
      <c r="EH23">
        <v>0</v>
      </c>
      <c r="EI23">
        <v>23.865153658536599</v>
      </c>
      <c r="EJ23">
        <v>3.0062009302224E-2</v>
      </c>
      <c r="EK23">
        <v>3.20046471937867E-3</v>
      </c>
      <c r="EL23">
        <v>1</v>
      </c>
      <c r="EM23">
        <v>26.3612585365854</v>
      </c>
      <c r="EN23">
        <v>1.3525957593982101</v>
      </c>
      <c r="EO23">
        <v>0.13251434524389999</v>
      </c>
      <c r="EP23">
        <v>0</v>
      </c>
      <c r="EQ23">
        <v>1</v>
      </c>
      <c r="ER23">
        <v>4</v>
      </c>
      <c r="ES23" t="s">
        <v>306</v>
      </c>
      <c r="ET23">
        <v>100</v>
      </c>
      <c r="EU23">
        <v>100</v>
      </c>
      <c r="EV23">
        <v>-3.0680000000000001</v>
      </c>
      <c r="EW23">
        <v>-0.18029999999999999</v>
      </c>
      <c r="EX23">
        <v>-3.06800000000004</v>
      </c>
      <c r="EY23">
        <v>0</v>
      </c>
      <c r="EZ23">
        <v>0</v>
      </c>
      <c r="FA23">
        <v>0</v>
      </c>
      <c r="FB23">
        <v>-0.18037499999999801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1.2</v>
      </c>
      <c r="FK23">
        <v>1.1000000000000001</v>
      </c>
      <c r="FL23">
        <v>2</v>
      </c>
      <c r="FM23">
        <v>626.79700000000003</v>
      </c>
      <c r="FN23">
        <v>345.221</v>
      </c>
      <c r="FO23">
        <v>22.767700000000001</v>
      </c>
      <c r="FP23">
        <v>34.468400000000003</v>
      </c>
      <c r="FQ23">
        <v>29.999400000000001</v>
      </c>
      <c r="FR23">
        <v>34.443100000000001</v>
      </c>
      <c r="FS23">
        <v>34.428899999999999</v>
      </c>
      <c r="FT23">
        <v>20.6402</v>
      </c>
      <c r="FU23">
        <v>100</v>
      </c>
      <c r="FV23">
        <v>0</v>
      </c>
      <c r="FW23">
        <v>22.835000000000001</v>
      </c>
      <c r="FX23">
        <v>400</v>
      </c>
      <c r="FY23">
        <v>4.67631</v>
      </c>
      <c r="FZ23">
        <v>100.32899999999999</v>
      </c>
      <c r="GA23">
        <v>100.529</v>
      </c>
    </row>
    <row r="24" spans="1:183" x14ac:dyDescent="0.35">
      <c r="A24">
        <v>7</v>
      </c>
      <c r="B24">
        <v>1600205528.5</v>
      </c>
      <c r="C24">
        <v>1340.4000000953699</v>
      </c>
      <c r="D24" t="s">
        <v>323</v>
      </c>
      <c r="E24" t="s">
        <v>324</v>
      </c>
      <c r="F24">
        <v>1600205528.5</v>
      </c>
      <c r="G24">
        <f t="shared" si="0"/>
        <v>2.8110631530145901E-3</v>
      </c>
      <c r="H24">
        <f t="shared" si="1"/>
        <v>16.456588717536974</v>
      </c>
      <c r="I24">
        <f t="shared" si="2"/>
        <v>382.52800000000002</v>
      </c>
      <c r="J24">
        <f t="shared" si="3"/>
        <v>303.46777789935788</v>
      </c>
      <c r="K24">
        <f t="shared" si="4"/>
        <v>30.858864491752058</v>
      </c>
      <c r="L24">
        <f t="shared" si="5"/>
        <v>38.898296873600003</v>
      </c>
      <c r="M24">
        <f t="shared" si="6"/>
        <v>0.37366593792895941</v>
      </c>
      <c r="N24">
        <f t="shared" si="7"/>
        <v>2.9551438402520884</v>
      </c>
      <c r="O24">
        <f t="shared" si="8"/>
        <v>0.34926164062928911</v>
      </c>
      <c r="P24">
        <f t="shared" si="9"/>
        <v>0.22034819763785768</v>
      </c>
      <c r="Q24">
        <f t="shared" si="10"/>
        <v>66.105956080428754</v>
      </c>
      <c r="R24">
        <f t="shared" si="11"/>
        <v>26.842673973629466</v>
      </c>
      <c r="S24">
        <f t="shared" si="12"/>
        <v>26.6279</v>
      </c>
      <c r="T24">
        <f t="shared" si="13"/>
        <v>3.5016815893680979</v>
      </c>
      <c r="U24">
        <f t="shared" si="14"/>
        <v>74.866668338000821</v>
      </c>
      <c r="V24">
        <f t="shared" si="15"/>
        <v>2.7082316871049996</v>
      </c>
      <c r="W24">
        <f t="shared" si="16"/>
        <v>3.6174064469893814</v>
      </c>
      <c r="X24">
        <f t="shared" si="17"/>
        <v>0.79344990226309831</v>
      </c>
      <c r="Y24">
        <f t="shared" si="18"/>
        <v>-123.96788504794343</v>
      </c>
      <c r="Z24">
        <f t="shared" si="19"/>
        <v>88.13455978070904</v>
      </c>
      <c r="AA24">
        <f t="shared" si="20"/>
        <v>6.4302541584619979</v>
      </c>
      <c r="AB24">
        <f t="shared" si="21"/>
        <v>36.70288497165636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53622.744528641815</v>
      </c>
      <c r="AH24" t="s">
        <v>298</v>
      </c>
      <c r="AI24">
        <v>10334.799999999999</v>
      </c>
      <c r="AJ24">
        <v>809.07079999999996</v>
      </c>
      <c r="AK24">
        <v>2710.92</v>
      </c>
      <c r="AL24">
        <f t="shared" si="25"/>
        <v>1901.8492000000001</v>
      </c>
      <c r="AM24">
        <f t="shared" si="26"/>
        <v>0.70155120770808432</v>
      </c>
      <c r="AN24">
        <v>-1.4620132273348101</v>
      </c>
      <c r="AO24" t="s">
        <v>325</v>
      </c>
      <c r="AP24">
        <v>10313.799999999999</v>
      </c>
      <c r="AQ24">
        <v>1165.5644</v>
      </c>
      <c r="AR24">
        <v>2910.37</v>
      </c>
      <c r="AS24">
        <f t="shared" si="27"/>
        <v>0.59951332648426137</v>
      </c>
      <c r="AT24">
        <v>0.5</v>
      </c>
      <c r="AU24">
        <f t="shared" si="28"/>
        <v>337.40872483843651</v>
      </c>
      <c r="AV24">
        <f t="shared" si="29"/>
        <v>16.456588717536974</v>
      </c>
      <c r="AW24">
        <f t="shared" si="30"/>
        <v>101.14051350635195</v>
      </c>
      <c r="AX24">
        <f t="shared" si="31"/>
        <v>1</v>
      </c>
      <c r="AY24">
        <f t="shared" si="32"/>
        <v>5.3106516298450368E-2</v>
      </c>
      <c r="AZ24">
        <f t="shared" si="33"/>
        <v>-6.8530805361517552E-2</v>
      </c>
      <c r="BA24" t="s">
        <v>299</v>
      </c>
      <c r="BB24">
        <v>0</v>
      </c>
      <c r="BC24">
        <f t="shared" si="34"/>
        <v>2910.37</v>
      </c>
      <c r="BD24">
        <f t="shared" si="35"/>
        <v>0.59951332648426148</v>
      </c>
      <c r="BE24">
        <f t="shared" si="36"/>
        <v>-7.3572809230814565E-2</v>
      </c>
      <c r="BF24">
        <f t="shared" si="37"/>
        <v>0.83034610206866299</v>
      </c>
      <c r="BG24">
        <f t="shared" si="38"/>
        <v>-0.10487161652984885</v>
      </c>
      <c r="BH24">
        <f t="shared" si="39"/>
        <v>0</v>
      </c>
      <c r="BI24">
        <f t="shared" si="40"/>
        <v>1</v>
      </c>
      <c r="BJ24">
        <v>1914</v>
      </c>
      <c r="BK24">
        <v>300</v>
      </c>
      <c r="BL24">
        <v>300</v>
      </c>
      <c r="BM24">
        <v>300</v>
      </c>
      <c r="BN24">
        <v>10313.799999999999</v>
      </c>
      <c r="BO24">
        <v>2821.82</v>
      </c>
      <c r="BP24">
        <v>-8.2142199999999995E-3</v>
      </c>
      <c r="BQ24">
        <v>-10.25</v>
      </c>
      <c r="BR24">
        <f t="shared" si="41"/>
        <v>400.26600000000002</v>
      </c>
      <c r="BS24">
        <f t="shared" si="42"/>
        <v>337.40872483843651</v>
      </c>
      <c r="BT24">
        <f t="shared" si="43"/>
        <v>0.84296124286958296</v>
      </c>
      <c r="BU24">
        <f t="shared" si="44"/>
        <v>0.19592248573916599</v>
      </c>
      <c r="BV24">
        <v>6</v>
      </c>
      <c r="BW24">
        <v>0.5</v>
      </c>
      <c r="BX24" t="s">
        <v>300</v>
      </c>
      <c r="BY24">
        <v>1600205528.5</v>
      </c>
      <c r="BZ24">
        <v>382.52800000000002</v>
      </c>
      <c r="CA24">
        <v>400.05799999999999</v>
      </c>
      <c r="CB24">
        <v>26.632899999999999</v>
      </c>
      <c r="CC24">
        <v>23.896999999999998</v>
      </c>
      <c r="CD24">
        <v>385.60700000000003</v>
      </c>
      <c r="CE24">
        <v>26.814900000000002</v>
      </c>
      <c r="CF24">
        <v>600.06500000000005</v>
      </c>
      <c r="CG24">
        <v>101.587</v>
      </c>
      <c r="CH24">
        <v>0.10045</v>
      </c>
      <c r="CI24">
        <v>27.181100000000001</v>
      </c>
      <c r="CJ24">
        <v>26.6279</v>
      </c>
      <c r="CK24">
        <v>999.9</v>
      </c>
      <c r="CL24">
        <v>0</v>
      </c>
      <c r="CM24">
        <v>0</v>
      </c>
      <c r="CN24">
        <v>9988.1200000000008</v>
      </c>
      <c r="CO24">
        <v>0</v>
      </c>
      <c r="CP24">
        <v>1.5289399999999999E-3</v>
      </c>
      <c r="CQ24">
        <v>400.26600000000002</v>
      </c>
      <c r="CR24">
        <v>0.90004899999999999</v>
      </c>
      <c r="CS24">
        <v>9.9951300000000007E-2</v>
      </c>
      <c r="CT24">
        <v>0</v>
      </c>
      <c r="CU24">
        <v>1166.45</v>
      </c>
      <c r="CV24">
        <v>5.0011200000000002</v>
      </c>
      <c r="CW24">
        <v>4736.6000000000004</v>
      </c>
      <c r="CX24">
        <v>3872.19</v>
      </c>
      <c r="CY24">
        <v>43.936999999999998</v>
      </c>
      <c r="CZ24">
        <v>47.686999999999998</v>
      </c>
      <c r="DA24">
        <v>46.061999999999998</v>
      </c>
      <c r="DB24">
        <v>47.186999999999998</v>
      </c>
      <c r="DC24">
        <v>45.75</v>
      </c>
      <c r="DD24">
        <v>355.76</v>
      </c>
      <c r="DE24">
        <v>39.51</v>
      </c>
      <c r="DF24">
        <v>0</v>
      </c>
      <c r="DG24">
        <v>120.200000047684</v>
      </c>
      <c r="DH24">
        <v>0</v>
      </c>
      <c r="DI24">
        <v>1165.5644</v>
      </c>
      <c r="DJ24">
        <v>10.4699999910366</v>
      </c>
      <c r="DK24">
        <v>39.703076891120801</v>
      </c>
      <c r="DL24">
        <v>4730.3796000000002</v>
      </c>
      <c r="DM24">
        <v>15</v>
      </c>
      <c r="DN24">
        <v>1600205465.5</v>
      </c>
      <c r="DO24" t="s">
        <v>326</v>
      </c>
      <c r="DP24">
        <v>1600205465.5</v>
      </c>
      <c r="DQ24">
        <v>1600205460.5</v>
      </c>
      <c r="DR24">
        <v>110</v>
      </c>
      <c r="DS24">
        <v>-1.0999999999999999E-2</v>
      </c>
      <c r="DT24">
        <v>-2E-3</v>
      </c>
      <c r="DU24">
        <v>-3.0790000000000002</v>
      </c>
      <c r="DV24">
        <v>-0.182</v>
      </c>
      <c r="DW24">
        <v>400</v>
      </c>
      <c r="DX24">
        <v>24</v>
      </c>
      <c r="DY24">
        <v>0.12</v>
      </c>
      <c r="DZ24">
        <v>0.03</v>
      </c>
      <c r="EA24">
        <v>400.17700000000002</v>
      </c>
      <c r="EB24">
        <v>-2.0816285178245102</v>
      </c>
      <c r="EC24">
        <v>0.23128045745371301</v>
      </c>
      <c r="ED24">
        <v>0</v>
      </c>
      <c r="EE24">
        <v>382.10412500000001</v>
      </c>
      <c r="EF24">
        <v>5.6994033771090704</v>
      </c>
      <c r="EG24">
        <v>0.65694924413915301</v>
      </c>
      <c r="EH24">
        <v>0</v>
      </c>
      <c r="EI24">
        <v>23.8928175</v>
      </c>
      <c r="EJ24">
        <v>3.02667917448169E-2</v>
      </c>
      <c r="EK24">
        <v>3.1186445372952398E-3</v>
      </c>
      <c r="EL24">
        <v>1</v>
      </c>
      <c r="EM24">
        <v>26.40785</v>
      </c>
      <c r="EN24">
        <v>1.4474701688554401</v>
      </c>
      <c r="EO24">
        <v>0.139451479016897</v>
      </c>
      <c r="EP24">
        <v>0</v>
      </c>
      <c r="EQ24">
        <v>1</v>
      </c>
      <c r="ER24">
        <v>4</v>
      </c>
      <c r="ES24" t="s">
        <v>306</v>
      </c>
      <c r="ET24">
        <v>100</v>
      </c>
      <c r="EU24">
        <v>100</v>
      </c>
      <c r="EV24">
        <v>-3.0790000000000002</v>
      </c>
      <c r="EW24">
        <v>-0.182</v>
      </c>
      <c r="EX24">
        <v>-3.0792499999999401</v>
      </c>
      <c r="EY24">
        <v>0</v>
      </c>
      <c r="EZ24">
        <v>0</v>
      </c>
      <c r="FA24">
        <v>0</v>
      </c>
      <c r="FB24">
        <v>-0.182024999999996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1.1000000000000001</v>
      </c>
      <c r="FK24">
        <v>1.1000000000000001</v>
      </c>
      <c r="FL24">
        <v>2</v>
      </c>
      <c r="FM24">
        <v>627.00699999999995</v>
      </c>
      <c r="FN24">
        <v>344.43700000000001</v>
      </c>
      <c r="FO24">
        <v>22.7941</v>
      </c>
      <c r="FP24">
        <v>34.474600000000002</v>
      </c>
      <c r="FQ24">
        <v>29.9998</v>
      </c>
      <c r="FR24">
        <v>34.451000000000001</v>
      </c>
      <c r="FS24">
        <v>34.438200000000002</v>
      </c>
      <c r="FT24">
        <v>20.610600000000002</v>
      </c>
      <c r="FU24">
        <v>100</v>
      </c>
      <c r="FV24">
        <v>11.436400000000001</v>
      </c>
      <c r="FW24">
        <v>22.838899999999999</v>
      </c>
      <c r="FX24">
        <v>400</v>
      </c>
      <c r="FY24">
        <v>20.025200000000002</v>
      </c>
      <c r="FZ24">
        <v>100.33</v>
      </c>
      <c r="GA24">
        <v>100.524</v>
      </c>
    </row>
    <row r="25" spans="1:183" x14ac:dyDescent="0.35">
      <c r="A25">
        <v>8</v>
      </c>
      <c r="B25">
        <v>1600205649</v>
      </c>
      <c r="C25">
        <v>1460.9000000953699</v>
      </c>
      <c r="D25" t="s">
        <v>327</v>
      </c>
      <c r="E25" t="s">
        <v>328</v>
      </c>
      <c r="F25">
        <v>1600205649</v>
      </c>
      <c r="G25">
        <f t="shared" si="0"/>
        <v>2.6577504778671386E-3</v>
      </c>
      <c r="H25">
        <f t="shared" si="1"/>
        <v>12.01176473007496</v>
      </c>
      <c r="I25">
        <f t="shared" si="2"/>
        <v>386.98</v>
      </c>
      <c r="J25">
        <f t="shared" si="3"/>
        <v>328.28707410072604</v>
      </c>
      <c r="K25">
        <f t="shared" si="4"/>
        <v>33.382858289164147</v>
      </c>
      <c r="L25">
        <f t="shared" si="5"/>
        <v>39.351224948860001</v>
      </c>
      <c r="M25">
        <f t="shared" si="6"/>
        <v>0.37458141110082271</v>
      </c>
      <c r="N25">
        <f t="shared" si="7"/>
        <v>2.9530661164059913</v>
      </c>
      <c r="O25">
        <f t="shared" si="8"/>
        <v>0.35004555530203463</v>
      </c>
      <c r="P25">
        <f t="shared" si="9"/>
        <v>0.22084885419270306</v>
      </c>
      <c r="Q25">
        <f t="shared" si="10"/>
        <v>41.29209674827657</v>
      </c>
      <c r="R25">
        <f t="shared" si="11"/>
        <v>26.546237174343322</v>
      </c>
      <c r="S25">
        <f t="shared" si="12"/>
        <v>26.356200000000001</v>
      </c>
      <c r="T25">
        <f t="shared" si="13"/>
        <v>3.4460375000982766</v>
      </c>
      <c r="U25">
        <f t="shared" si="14"/>
        <v>75.402451429986726</v>
      </c>
      <c r="V25">
        <f t="shared" si="15"/>
        <v>2.6972845544756998</v>
      </c>
      <c r="W25">
        <f t="shared" si="16"/>
        <v>3.5771841675203406</v>
      </c>
      <c r="X25">
        <f t="shared" si="17"/>
        <v>0.74875294562257677</v>
      </c>
      <c r="Y25">
        <f t="shared" si="18"/>
        <v>-117.20679607394081</v>
      </c>
      <c r="Z25">
        <f t="shared" si="19"/>
        <v>101.00009637669599</v>
      </c>
      <c r="AA25">
        <f t="shared" si="20"/>
        <v>7.3570701621588102</v>
      </c>
      <c r="AB25">
        <f t="shared" si="21"/>
        <v>32.442467213190568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53596.134699211223</v>
      </c>
      <c r="AH25" t="s">
        <v>298</v>
      </c>
      <c r="AI25">
        <v>10334.799999999999</v>
      </c>
      <c r="AJ25">
        <v>809.07079999999996</v>
      </c>
      <c r="AK25">
        <v>2710.92</v>
      </c>
      <c r="AL25">
        <f t="shared" si="25"/>
        <v>1901.8492000000001</v>
      </c>
      <c r="AM25">
        <f t="shared" si="26"/>
        <v>0.70155120770808432</v>
      </c>
      <c r="AN25">
        <v>-1.4620132273348101</v>
      </c>
      <c r="AO25" t="s">
        <v>329</v>
      </c>
      <c r="AP25">
        <v>10302.4</v>
      </c>
      <c r="AQ25">
        <v>1055.4839999999999</v>
      </c>
      <c r="AR25">
        <v>3062.12</v>
      </c>
      <c r="AS25">
        <f t="shared" si="27"/>
        <v>0.65530939349209039</v>
      </c>
      <c r="AT25">
        <v>0.5</v>
      </c>
      <c r="AU25">
        <f t="shared" si="28"/>
        <v>210.80249670692453</v>
      </c>
      <c r="AV25">
        <f t="shared" si="29"/>
        <v>12.01176473007496</v>
      </c>
      <c r="AW25">
        <f t="shared" si="30"/>
        <v>69.070428131816541</v>
      </c>
      <c r="AX25">
        <f t="shared" si="31"/>
        <v>1</v>
      </c>
      <c r="AY25">
        <f t="shared" si="32"/>
        <v>6.3916595713485097E-2</v>
      </c>
      <c r="AZ25">
        <f t="shared" si="33"/>
        <v>-0.11469178216399091</v>
      </c>
      <c r="BA25" t="s">
        <v>299</v>
      </c>
      <c r="BB25">
        <v>0</v>
      </c>
      <c r="BC25">
        <f t="shared" si="34"/>
        <v>3062.12</v>
      </c>
      <c r="BD25">
        <f t="shared" si="35"/>
        <v>0.6553093934920905</v>
      </c>
      <c r="BE25">
        <f t="shared" si="36"/>
        <v>-0.12955011582783699</v>
      </c>
      <c r="BF25">
        <f t="shared" si="37"/>
        <v>0.89063123876744454</v>
      </c>
      <c r="BG25">
        <f t="shared" si="38"/>
        <v>-0.18466238017188735</v>
      </c>
      <c r="BH25">
        <f t="shared" si="39"/>
        <v>0</v>
      </c>
      <c r="BI25">
        <f t="shared" si="40"/>
        <v>1</v>
      </c>
      <c r="BJ25">
        <v>1915</v>
      </c>
      <c r="BK25">
        <v>300</v>
      </c>
      <c r="BL25">
        <v>300</v>
      </c>
      <c r="BM25">
        <v>300</v>
      </c>
      <c r="BN25">
        <v>10302.4</v>
      </c>
      <c r="BO25">
        <v>2994.62</v>
      </c>
      <c r="BP25">
        <v>-8.3322899999999991E-3</v>
      </c>
      <c r="BQ25">
        <v>-30.11</v>
      </c>
      <c r="BR25">
        <f t="shared" si="41"/>
        <v>250.08</v>
      </c>
      <c r="BS25">
        <f t="shared" si="42"/>
        <v>210.80249670692453</v>
      </c>
      <c r="BT25">
        <f t="shared" si="43"/>
        <v>0.84294024594899442</v>
      </c>
      <c r="BU25">
        <f t="shared" si="44"/>
        <v>0.19588049189798895</v>
      </c>
      <c r="BV25">
        <v>6</v>
      </c>
      <c r="BW25">
        <v>0.5</v>
      </c>
      <c r="BX25" t="s">
        <v>300</v>
      </c>
      <c r="BY25">
        <v>1600205649</v>
      </c>
      <c r="BZ25">
        <v>386.98</v>
      </c>
      <c r="CA25">
        <v>400.02100000000002</v>
      </c>
      <c r="CB25">
        <v>26.525099999999998</v>
      </c>
      <c r="CC25">
        <v>23.9377</v>
      </c>
      <c r="CD25">
        <v>390.05900000000003</v>
      </c>
      <c r="CE25">
        <v>26.7057</v>
      </c>
      <c r="CF25">
        <v>599.96600000000001</v>
      </c>
      <c r="CG25">
        <v>101.58799999999999</v>
      </c>
      <c r="CH25">
        <v>0.100007</v>
      </c>
      <c r="CI25">
        <v>26.990600000000001</v>
      </c>
      <c r="CJ25">
        <v>26.356200000000001</v>
      </c>
      <c r="CK25">
        <v>999.9</v>
      </c>
      <c r="CL25">
        <v>0</v>
      </c>
      <c r="CM25">
        <v>0</v>
      </c>
      <c r="CN25">
        <v>9976.25</v>
      </c>
      <c r="CO25">
        <v>0</v>
      </c>
      <c r="CP25">
        <v>1.5289399999999999E-3</v>
      </c>
      <c r="CQ25">
        <v>250.08</v>
      </c>
      <c r="CR25">
        <v>0.90000500000000005</v>
      </c>
      <c r="CS25">
        <v>9.9995000000000001E-2</v>
      </c>
      <c r="CT25">
        <v>0</v>
      </c>
      <c r="CU25">
        <v>1053.21</v>
      </c>
      <c r="CV25">
        <v>5.0011200000000002</v>
      </c>
      <c r="CW25">
        <v>2676.38</v>
      </c>
      <c r="CX25">
        <v>2400.89</v>
      </c>
      <c r="CY25">
        <v>43.561999999999998</v>
      </c>
      <c r="CZ25">
        <v>47.561999999999998</v>
      </c>
      <c r="DA25">
        <v>45.75</v>
      </c>
      <c r="DB25">
        <v>47.061999999999998</v>
      </c>
      <c r="DC25">
        <v>45.375</v>
      </c>
      <c r="DD25">
        <v>220.57</v>
      </c>
      <c r="DE25">
        <v>24.51</v>
      </c>
      <c r="DF25">
        <v>0</v>
      </c>
      <c r="DG25">
        <v>120.200000047684</v>
      </c>
      <c r="DH25">
        <v>0</v>
      </c>
      <c r="DI25">
        <v>1055.4839999999999</v>
      </c>
      <c r="DJ25">
        <v>-18.9538461484848</v>
      </c>
      <c r="DK25">
        <v>-46.3376923808718</v>
      </c>
      <c r="DL25">
        <v>2681.2392</v>
      </c>
      <c r="DM25">
        <v>15</v>
      </c>
      <c r="DN25">
        <v>1600205588</v>
      </c>
      <c r="DO25" t="s">
        <v>330</v>
      </c>
      <c r="DP25">
        <v>1600205588</v>
      </c>
      <c r="DQ25">
        <v>1600205583</v>
      </c>
      <c r="DR25">
        <v>111</v>
      </c>
      <c r="DS25">
        <v>0</v>
      </c>
      <c r="DT25">
        <v>1E-3</v>
      </c>
      <c r="DU25">
        <v>-3.0790000000000002</v>
      </c>
      <c r="DV25">
        <v>-0.18099999999999999</v>
      </c>
      <c r="DW25">
        <v>400</v>
      </c>
      <c r="DX25">
        <v>24</v>
      </c>
      <c r="DY25">
        <v>0.18</v>
      </c>
      <c r="DZ25">
        <v>0.04</v>
      </c>
      <c r="EA25">
        <v>400.38007499999998</v>
      </c>
      <c r="EB25">
        <v>-4.8524915572235496</v>
      </c>
      <c r="EC25">
        <v>0.56667818854707996</v>
      </c>
      <c r="ED25">
        <v>0</v>
      </c>
      <c r="EE25">
        <v>386.15895</v>
      </c>
      <c r="EF25">
        <v>10.0622589118192</v>
      </c>
      <c r="EG25">
        <v>1.1652323148196699</v>
      </c>
      <c r="EH25">
        <v>0</v>
      </c>
      <c r="EI25">
        <v>23.933657499999999</v>
      </c>
      <c r="EJ25">
        <v>2.27741088179047E-2</v>
      </c>
      <c r="EK25">
        <v>2.4265085513964502E-3</v>
      </c>
      <c r="EL25">
        <v>1</v>
      </c>
      <c r="EM25">
        <v>26.314440000000001</v>
      </c>
      <c r="EN25">
        <v>1.3227467166978799</v>
      </c>
      <c r="EO25">
        <v>0.12752395422037399</v>
      </c>
      <c r="EP25">
        <v>0</v>
      </c>
      <c r="EQ25">
        <v>1</v>
      </c>
      <c r="ER25">
        <v>4</v>
      </c>
      <c r="ES25" t="s">
        <v>306</v>
      </c>
      <c r="ET25">
        <v>100</v>
      </c>
      <c r="EU25">
        <v>100</v>
      </c>
      <c r="EV25">
        <v>-3.0790000000000002</v>
      </c>
      <c r="EW25">
        <v>-0.18060000000000001</v>
      </c>
      <c r="EX25">
        <v>-3.0788500000000498</v>
      </c>
      <c r="EY25">
        <v>0</v>
      </c>
      <c r="EZ25">
        <v>0</v>
      </c>
      <c r="FA25">
        <v>0</v>
      </c>
      <c r="FB25">
        <v>-0.180664999999994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1</v>
      </c>
      <c r="FK25">
        <v>1.1000000000000001</v>
      </c>
      <c r="FL25">
        <v>2</v>
      </c>
      <c r="FM25">
        <v>626.74900000000002</v>
      </c>
      <c r="FN25">
        <v>344.88900000000001</v>
      </c>
      <c r="FO25">
        <v>22.7318</v>
      </c>
      <c r="FP25">
        <v>34.477699999999999</v>
      </c>
      <c r="FQ25">
        <v>29.9998</v>
      </c>
      <c r="FR25">
        <v>34.459499999999998</v>
      </c>
      <c r="FS25">
        <v>34.444499999999998</v>
      </c>
      <c r="FT25">
        <v>20.625</v>
      </c>
      <c r="FU25">
        <v>100</v>
      </c>
      <c r="FV25">
        <v>6.6104399999999996</v>
      </c>
      <c r="FW25">
        <v>22.7729</v>
      </c>
      <c r="FX25">
        <v>400</v>
      </c>
      <c r="FY25">
        <v>12.061999999999999</v>
      </c>
      <c r="FZ25">
        <v>100.33</v>
      </c>
      <c r="GA25">
        <v>100.518</v>
      </c>
    </row>
    <row r="26" spans="1:183" x14ac:dyDescent="0.35">
      <c r="A26">
        <v>9</v>
      </c>
      <c r="B26">
        <v>1600205769.5</v>
      </c>
      <c r="C26">
        <v>1581.4000000953699</v>
      </c>
      <c r="D26" t="s">
        <v>331</v>
      </c>
      <c r="E26" t="s">
        <v>332</v>
      </c>
      <c r="F26">
        <v>1600205769.5</v>
      </c>
      <c r="G26">
        <f t="shared" si="0"/>
        <v>2.2739902886311147E-3</v>
      </c>
      <c r="H26">
        <f t="shared" si="1"/>
        <v>7.676354529178905</v>
      </c>
      <c r="I26">
        <f t="shared" si="2"/>
        <v>391.48399999999998</v>
      </c>
      <c r="J26">
        <f t="shared" si="3"/>
        <v>345.71280362325575</v>
      </c>
      <c r="K26">
        <f t="shared" si="4"/>
        <v>35.156575595987789</v>
      </c>
      <c r="L26">
        <f t="shared" si="5"/>
        <v>39.811186326839994</v>
      </c>
      <c r="M26">
        <f t="shared" si="6"/>
        <v>0.31253815189527545</v>
      </c>
      <c r="N26">
        <f t="shared" si="7"/>
        <v>2.9584357696878376</v>
      </c>
      <c r="O26">
        <f t="shared" si="8"/>
        <v>0.29528540242981055</v>
      </c>
      <c r="P26">
        <f t="shared" si="9"/>
        <v>0.18602405856338161</v>
      </c>
      <c r="Q26">
        <f t="shared" si="10"/>
        <v>24.725672399281041</v>
      </c>
      <c r="R26">
        <f t="shared" si="11"/>
        <v>26.470753862321569</v>
      </c>
      <c r="S26">
        <f t="shared" si="12"/>
        <v>26.239100000000001</v>
      </c>
      <c r="T26">
        <f t="shared" si="13"/>
        <v>3.4222945684898689</v>
      </c>
      <c r="U26">
        <f t="shared" si="14"/>
        <v>74.775703922200478</v>
      </c>
      <c r="V26">
        <f t="shared" si="15"/>
        <v>2.662587403626</v>
      </c>
      <c r="W26">
        <f t="shared" si="16"/>
        <v>3.5607654143868155</v>
      </c>
      <c r="X26">
        <f t="shared" si="17"/>
        <v>0.75970716486386891</v>
      </c>
      <c r="Y26">
        <f t="shared" si="18"/>
        <v>-100.28297172863216</v>
      </c>
      <c r="Z26">
        <f t="shared" si="19"/>
        <v>107.37216137981416</v>
      </c>
      <c r="AA26">
        <f t="shared" si="20"/>
        <v>7.7993975028994962</v>
      </c>
      <c r="AB26">
        <f t="shared" si="21"/>
        <v>39.614259553362544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53767.164573429902</v>
      </c>
      <c r="AH26" t="s">
        <v>298</v>
      </c>
      <c r="AI26">
        <v>10334.799999999999</v>
      </c>
      <c r="AJ26">
        <v>809.07079999999996</v>
      </c>
      <c r="AK26">
        <v>2710.92</v>
      </c>
      <c r="AL26">
        <f t="shared" si="25"/>
        <v>1901.8492000000001</v>
      </c>
      <c r="AM26">
        <f t="shared" si="26"/>
        <v>0.70155120770808432</v>
      </c>
      <c r="AN26">
        <v>-1.4620132273348101</v>
      </c>
      <c r="AO26" t="s">
        <v>333</v>
      </c>
      <c r="AP26">
        <v>10294.700000000001</v>
      </c>
      <c r="AQ26">
        <v>964.88120000000004</v>
      </c>
      <c r="AR26">
        <v>3087.52</v>
      </c>
      <c r="AS26">
        <f t="shared" si="27"/>
        <v>0.68748989480230094</v>
      </c>
      <c r="AT26">
        <v>0.5</v>
      </c>
      <c r="AU26">
        <f t="shared" si="28"/>
        <v>126.2806970499493</v>
      </c>
      <c r="AV26">
        <f t="shared" si="29"/>
        <v>7.676354529178905</v>
      </c>
      <c r="AW26">
        <f t="shared" si="30"/>
        <v>43.40835156521544</v>
      </c>
      <c r="AX26">
        <f t="shared" si="31"/>
        <v>1</v>
      </c>
      <c r="AY26">
        <f t="shared" si="32"/>
        <v>7.2365515632995814E-2</v>
      </c>
      <c r="AZ26">
        <f t="shared" si="33"/>
        <v>-0.12197491838109548</v>
      </c>
      <c r="BA26" t="s">
        <v>299</v>
      </c>
      <c r="BB26">
        <v>0</v>
      </c>
      <c r="BC26">
        <f t="shared" si="34"/>
        <v>3087.52</v>
      </c>
      <c r="BD26">
        <f t="shared" si="35"/>
        <v>0.68748989480230083</v>
      </c>
      <c r="BE26">
        <f t="shared" si="36"/>
        <v>-0.13891962876071587</v>
      </c>
      <c r="BF26">
        <f t="shared" si="37"/>
        <v>0.93161559186836362</v>
      </c>
      <c r="BG26">
        <f t="shared" si="38"/>
        <v>-0.19801780288363552</v>
      </c>
      <c r="BH26">
        <f t="shared" si="39"/>
        <v>0</v>
      </c>
      <c r="BI26">
        <f t="shared" si="40"/>
        <v>1</v>
      </c>
      <c r="BJ26">
        <v>1916</v>
      </c>
      <c r="BK26">
        <v>300</v>
      </c>
      <c r="BL26">
        <v>300</v>
      </c>
      <c r="BM26">
        <v>300</v>
      </c>
      <c r="BN26">
        <v>10294.700000000001</v>
      </c>
      <c r="BO26">
        <v>3051.88</v>
      </c>
      <c r="BP26">
        <v>-8.41131E-3</v>
      </c>
      <c r="BQ26">
        <v>-36.64</v>
      </c>
      <c r="BR26">
        <f t="shared" si="41"/>
        <v>149.81700000000001</v>
      </c>
      <c r="BS26">
        <f t="shared" si="42"/>
        <v>126.2806970499493</v>
      </c>
      <c r="BT26">
        <f t="shared" si="43"/>
        <v>0.84289965124084243</v>
      </c>
      <c r="BU26">
        <f t="shared" si="44"/>
        <v>0.19579930248168495</v>
      </c>
      <c r="BV26">
        <v>6</v>
      </c>
      <c r="BW26">
        <v>0.5</v>
      </c>
      <c r="BX26" t="s">
        <v>300</v>
      </c>
      <c r="BY26">
        <v>1600205769.5</v>
      </c>
      <c r="BZ26">
        <v>391.48399999999998</v>
      </c>
      <c r="CA26">
        <v>400.05</v>
      </c>
      <c r="CB26">
        <v>26.182600000000001</v>
      </c>
      <c r="CC26">
        <v>23.968299999999999</v>
      </c>
      <c r="CD26">
        <v>394.54</v>
      </c>
      <c r="CE26">
        <v>26.361599999999999</v>
      </c>
      <c r="CF26">
        <v>600.04100000000005</v>
      </c>
      <c r="CG26">
        <v>101.593</v>
      </c>
      <c r="CH26">
        <v>0.10001</v>
      </c>
      <c r="CI26">
        <v>26.912299999999998</v>
      </c>
      <c r="CJ26">
        <v>26.239100000000001</v>
      </c>
      <c r="CK26">
        <v>999.9</v>
      </c>
      <c r="CL26">
        <v>0</v>
      </c>
      <c r="CM26">
        <v>0</v>
      </c>
      <c r="CN26">
        <v>10006.200000000001</v>
      </c>
      <c r="CO26">
        <v>0</v>
      </c>
      <c r="CP26">
        <v>1.5289399999999999E-3</v>
      </c>
      <c r="CQ26">
        <v>149.81700000000001</v>
      </c>
      <c r="CR26">
        <v>0.89999399999999996</v>
      </c>
      <c r="CS26">
        <v>0.100006</v>
      </c>
      <c r="CT26">
        <v>0</v>
      </c>
      <c r="CU26">
        <v>962.19200000000001</v>
      </c>
      <c r="CV26">
        <v>5.0011200000000002</v>
      </c>
      <c r="CW26">
        <v>1469.82</v>
      </c>
      <c r="CX26">
        <v>1418.67</v>
      </c>
      <c r="CY26">
        <v>43.061999999999998</v>
      </c>
      <c r="CZ26">
        <v>47.311999999999998</v>
      </c>
      <c r="DA26">
        <v>45.375</v>
      </c>
      <c r="DB26">
        <v>46.875</v>
      </c>
      <c r="DC26">
        <v>45.061999999999998</v>
      </c>
      <c r="DD26">
        <v>130.33000000000001</v>
      </c>
      <c r="DE26">
        <v>14.48</v>
      </c>
      <c r="DF26">
        <v>0</v>
      </c>
      <c r="DG26">
        <v>120</v>
      </c>
      <c r="DH26">
        <v>0</v>
      </c>
      <c r="DI26">
        <v>964.88120000000004</v>
      </c>
      <c r="DJ26">
        <v>-20.344692349082798</v>
      </c>
      <c r="DK26">
        <v>-31.155384731215399</v>
      </c>
      <c r="DL26">
        <v>1474.7732000000001</v>
      </c>
      <c r="DM26">
        <v>15</v>
      </c>
      <c r="DN26">
        <v>1600205702.5</v>
      </c>
      <c r="DO26" t="s">
        <v>334</v>
      </c>
      <c r="DP26">
        <v>1600205698.5</v>
      </c>
      <c r="DQ26">
        <v>1600205702.5</v>
      </c>
      <c r="DR26">
        <v>112</v>
      </c>
      <c r="DS26">
        <v>2.4E-2</v>
      </c>
      <c r="DT26">
        <v>2E-3</v>
      </c>
      <c r="DU26">
        <v>-3.0550000000000002</v>
      </c>
      <c r="DV26">
        <v>-0.17899999999999999</v>
      </c>
      <c r="DW26">
        <v>400</v>
      </c>
      <c r="DX26">
        <v>24</v>
      </c>
      <c r="DY26">
        <v>0.23</v>
      </c>
      <c r="DZ26">
        <v>0.05</v>
      </c>
      <c r="EA26">
        <v>400.09032500000001</v>
      </c>
      <c r="EB26">
        <v>-0.80824390244014299</v>
      </c>
      <c r="EC26">
        <v>0.12014936277400599</v>
      </c>
      <c r="ED26">
        <v>0</v>
      </c>
      <c r="EE26">
        <v>391.02695</v>
      </c>
      <c r="EF26">
        <v>4.9577335834887402</v>
      </c>
      <c r="EG26">
        <v>0.54598342236738195</v>
      </c>
      <c r="EH26">
        <v>0</v>
      </c>
      <c r="EI26">
        <v>23.9656375</v>
      </c>
      <c r="EJ26">
        <v>2.8684052532822E-2</v>
      </c>
      <c r="EK26">
        <v>3.1728289821545599E-3</v>
      </c>
      <c r="EL26">
        <v>1</v>
      </c>
      <c r="EM26">
        <v>26.007267500000001</v>
      </c>
      <c r="EN26">
        <v>0.921709193245699</v>
      </c>
      <c r="EO26">
        <v>8.9337065061205201E-2</v>
      </c>
      <c r="EP26">
        <v>0</v>
      </c>
      <c r="EQ26">
        <v>1</v>
      </c>
      <c r="ER26">
        <v>4</v>
      </c>
      <c r="ES26" t="s">
        <v>306</v>
      </c>
      <c r="ET26">
        <v>100</v>
      </c>
      <c r="EU26">
        <v>100</v>
      </c>
      <c r="EV26">
        <v>-3.056</v>
      </c>
      <c r="EW26">
        <v>-0.17899999999999999</v>
      </c>
      <c r="EX26">
        <v>-3.0551000000000399</v>
      </c>
      <c r="EY26">
        <v>0</v>
      </c>
      <c r="EZ26">
        <v>0</v>
      </c>
      <c r="FA26">
        <v>0</v>
      </c>
      <c r="FB26">
        <v>-0.179065000000001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1.2</v>
      </c>
      <c r="FK26">
        <v>1.1000000000000001</v>
      </c>
      <c r="FL26">
        <v>2</v>
      </c>
      <c r="FM26">
        <v>626.52300000000002</v>
      </c>
      <c r="FN26">
        <v>345.40800000000002</v>
      </c>
      <c r="FO26">
        <v>22.5031</v>
      </c>
      <c r="FP26">
        <v>34.477699999999999</v>
      </c>
      <c r="FQ26">
        <v>29.999099999999999</v>
      </c>
      <c r="FR26">
        <v>34.463500000000003</v>
      </c>
      <c r="FS26">
        <v>34.450699999999998</v>
      </c>
      <c r="FT26">
        <v>20.640999999999998</v>
      </c>
      <c r="FU26">
        <v>100</v>
      </c>
      <c r="FV26">
        <v>0</v>
      </c>
      <c r="FW26">
        <v>22.536200000000001</v>
      </c>
      <c r="FX26">
        <v>400</v>
      </c>
      <c r="FY26">
        <v>6.3144200000000001</v>
      </c>
      <c r="FZ26">
        <v>100.327</v>
      </c>
      <c r="GA26">
        <v>100.518</v>
      </c>
    </row>
    <row r="27" spans="1:183" x14ac:dyDescent="0.35">
      <c r="A27">
        <v>10</v>
      </c>
      <c r="B27">
        <v>1600205890</v>
      </c>
      <c r="C27">
        <v>1701.9000000953699</v>
      </c>
      <c r="D27" t="s">
        <v>335</v>
      </c>
      <c r="E27" t="s">
        <v>336</v>
      </c>
      <c r="F27">
        <v>1600205890</v>
      </c>
      <c r="G27">
        <f t="shared" si="0"/>
        <v>2.2490364712575606E-3</v>
      </c>
      <c r="H27">
        <f t="shared" si="1"/>
        <v>5.1560044857418079</v>
      </c>
      <c r="I27">
        <f t="shared" si="2"/>
        <v>393.952</v>
      </c>
      <c r="J27">
        <f t="shared" si="3"/>
        <v>362.30358597476703</v>
      </c>
      <c r="K27">
        <f t="shared" si="4"/>
        <v>36.843826608303381</v>
      </c>
      <c r="L27">
        <f t="shared" si="5"/>
        <v>40.062256466336002</v>
      </c>
      <c r="M27">
        <f t="shared" si="6"/>
        <v>0.31917083223731124</v>
      </c>
      <c r="N27">
        <f t="shared" si="7"/>
        <v>2.9601972313187566</v>
      </c>
      <c r="O27">
        <f t="shared" si="8"/>
        <v>0.30121068563664266</v>
      </c>
      <c r="P27">
        <f t="shared" si="9"/>
        <v>0.18978605620419714</v>
      </c>
      <c r="Q27">
        <f t="shared" si="10"/>
        <v>16.497030820883833</v>
      </c>
      <c r="R27">
        <f t="shared" si="11"/>
        <v>26.315328428204896</v>
      </c>
      <c r="S27">
        <f t="shared" si="12"/>
        <v>26.120899999999999</v>
      </c>
      <c r="T27">
        <f t="shared" si="13"/>
        <v>3.3984736048948689</v>
      </c>
      <c r="U27">
        <f t="shared" si="14"/>
        <v>75.256048280534486</v>
      </c>
      <c r="V27">
        <f t="shared" si="15"/>
        <v>2.6617901275521003</v>
      </c>
      <c r="W27">
        <f t="shared" si="16"/>
        <v>3.5369783404380417</v>
      </c>
      <c r="X27">
        <f t="shared" si="17"/>
        <v>0.73668347734276862</v>
      </c>
      <c r="Y27">
        <f t="shared" si="18"/>
        <v>-99.182508382458423</v>
      </c>
      <c r="Z27">
        <f t="shared" si="19"/>
        <v>108.10636973355237</v>
      </c>
      <c r="AA27">
        <f t="shared" si="20"/>
        <v>7.8389360138929094</v>
      </c>
      <c r="AB27">
        <f t="shared" si="21"/>
        <v>33.259828185870688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53839.151496836188</v>
      </c>
      <c r="AH27" t="s">
        <v>298</v>
      </c>
      <c r="AI27">
        <v>10334.799999999999</v>
      </c>
      <c r="AJ27">
        <v>809.07079999999996</v>
      </c>
      <c r="AK27">
        <v>2710.92</v>
      </c>
      <c r="AL27">
        <f t="shared" si="25"/>
        <v>1901.8492000000001</v>
      </c>
      <c r="AM27">
        <f t="shared" si="26"/>
        <v>0.70155120770808432</v>
      </c>
      <c r="AN27">
        <v>-1.4620132273348101</v>
      </c>
      <c r="AO27" t="s">
        <v>337</v>
      </c>
      <c r="AP27">
        <v>10291</v>
      </c>
      <c r="AQ27">
        <v>911.57596000000001</v>
      </c>
      <c r="AR27">
        <v>3100.78</v>
      </c>
      <c r="AS27">
        <f t="shared" si="27"/>
        <v>0.70601720857332673</v>
      </c>
      <c r="AT27">
        <v>0.5</v>
      </c>
      <c r="AU27">
        <f t="shared" si="28"/>
        <v>84.300653965634467</v>
      </c>
      <c r="AV27">
        <f t="shared" si="29"/>
        <v>5.1560044857418079</v>
      </c>
      <c r="AW27">
        <f t="shared" si="30"/>
        <v>29.758856196861597</v>
      </c>
      <c r="AX27">
        <f t="shared" si="31"/>
        <v>1</v>
      </c>
      <c r="AY27">
        <f t="shared" si="32"/>
        <v>7.8504939187950817E-2</v>
      </c>
      <c r="AZ27">
        <f t="shared" si="33"/>
        <v>-0.12572965511903461</v>
      </c>
      <c r="BA27" t="s">
        <v>299</v>
      </c>
      <c r="BB27">
        <v>0</v>
      </c>
      <c r="BC27">
        <f t="shared" si="34"/>
        <v>3100.78</v>
      </c>
      <c r="BD27">
        <f t="shared" si="35"/>
        <v>0.70601720857332673</v>
      </c>
      <c r="BE27">
        <f t="shared" si="36"/>
        <v>-0.14381095716583303</v>
      </c>
      <c r="BF27">
        <f t="shared" si="37"/>
        <v>0.95527130580092789</v>
      </c>
      <c r="BG27">
        <f t="shared" si="38"/>
        <v>-0.20498996450402066</v>
      </c>
      <c r="BH27">
        <f t="shared" si="39"/>
        <v>0</v>
      </c>
      <c r="BI27">
        <f t="shared" si="40"/>
        <v>1</v>
      </c>
      <c r="BJ27">
        <v>1917</v>
      </c>
      <c r="BK27">
        <v>300</v>
      </c>
      <c r="BL27">
        <v>300</v>
      </c>
      <c r="BM27">
        <v>300</v>
      </c>
      <c r="BN27">
        <v>10291</v>
      </c>
      <c r="BO27">
        <v>3098.87</v>
      </c>
      <c r="BP27">
        <v>-8.4508399999999994E-3</v>
      </c>
      <c r="BQ27">
        <v>-51.77</v>
      </c>
      <c r="BR27">
        <f t="shared" si="41"/>
        <v>100.01900000000001</v>
      </c>
      <c r="BS27">
        <f t="shared" si="42"/>
        <v>84.300653965634467</v>
      </c>
      <c r="BT27">
        <f t="shared" si="43"/>
        <v>0.84284639884056489</v>
      </c>
      <c r="BU27">
        <f t="shared" si="44"/>
        <v>0.19569279768112974</v>
      </c>
      <c r="BV27">
        <v>6</v>
      </c>
      <c r="BW27">
        <v>0.5</v>
      </c>
      <c r="BX27" t="s">
        <v>300</v>
      </c>
      <c r="BY27">
        <v>1600205890</v>
      </c>
      <c r="BZ27">
        <v>393.952</v>
      </c>
      <c r="CA27">
        <v>399.99299999999999</v>
      </c>
      <c r="CB27">
        <v>26.174700000000001</v>
      </c>
      <c r="CC27">
        <v>23.9849</v>
      </c>
      <c r="CD27">
        <v>397.06299999999999</v>
      </c>
      <c r="CE27">
        <v>26.352699999999999</v>
      </c>
      <c r="CF27">
        <v>600.101</v>
      </c>
      <c r="CG27">
        <v>101.593</v>
      </c>
      <c r="CH27">
        <v>0.100243</v>
      </c>
      <c r="CI27">
        <v>26.798300000000001</v>
      </c>
      <c r="CJ27">
        <v>26.120899999999999</v>
      </c>
      <c r="CK27">
        <v>999.9</v>
      </c>
      <c r="CL27">
        <v>0</v>
      </c>
      <c r="CM27">
        <v>0</v>
      </c>
      <c r="CN27">
        <v>10016.200000000001</v>
      </c>
      <c r="CO27">
        <v>0</v>
      </c>
      <c r="CP27">
        <v>1.5289399999999999E-3</v>
      </c>
      <c r="CQ27">
        <v>100.01900000000001</v>
      </c>
      <c r="CR27">
        <v>0.90012199999999998</v>
      </c>
      <c r="CS27">
        <v>9.9877999999999995E-2</v>
      </c>
      <c r="CT27">
        <v>0</v>
      </c>
      <c r="CU27">
        <v>909.87400000000002</v>
      </c>
      <c r="CV27">
        <v>5.0011200000000002</v>
      </c>
      <c r="CW27">
        <v>930.125</v>
      </c>
      <c r="CX27">
        <v>930.85299999999995</v>
      </c>
      <c r="CY27">
        <v>42.686999999999998</v>
      </c>
      <c r="CZ27">
        <v>47.061999999999998</v>
      </c>
      <c r="DA27">
        <v>45.061999999999998</v>
      </c>
      <c r="DB27">
        <v>46.625</v>
      </c>
      <c r="DC27">
        <v>44.686999999999998</v>
      </c>
      <c r="DD27">
        <v>85.53</v>
      </c>
      <c r="DE27">
        <v>9.49</v>
      </c>
      <c r="DF27">
        <v>0</v>
      </c>
      <c r="DG27">
        <v>120</v>
      </c>
      <c r="DH27">
        <v>0</v>
      </c>
      <c r="DI27">
        <v>911.57596000000001</v>
      </c>
      <c r="DJ27">
        <v>-9.8525384489677208</v>
      </c>
      <c r="DK27">
        <v>-12.757384630198301</v>
      </c>
      <c r="DL27">
        <v>931.18492000000003</v>
      </c>
      <c r="DM27">
        <v>15</v>
      </c>
      <c r="DN27">
        <v>1600205825.5</v>
      </c>
      <c r="DO27" t="s">
        <v>338</v>
      </c>
      <c r="DP27">
        <v>1600205821</v>
      </c>
      <c r="DQ27">
        <v>1600205825.5</v>
      </c>
      <c r="DR27">
        <v>113</v>
      </c>
      <c r="DS27">
        <v>-5.6000000000000001E-2</v>
      </c>
      <c r="DT27">
        <v>1E-3</v>
      </c>
      <c r="DU27">
        <v>-3.1110000000000002</v>
      </c>
      <c r="DV27">
        <v>-0.17799999999999999</v>
      </c>
      <c r="DW27">
        <v>400</v>
      </c>
      <c r="DX27">
        <v>24</v>
      </c>
      <c r="DY27">
        <v>0.18</v>
      </c>
      <c r="DZ27">
        <v>0.05</v>
      </c>
      <c r="EA27">
        <v>400.16730000000001</v>
      </c>
      <c r="EB27">
        <v>-2.1629718574113901</v>
      </c>
      <c r="EC27">
        <v>0.250106597274039</v>
      </c>
      <c r="ED27">
        <v>0</v>
      </c>
      <c r="EE27">
        <v>393.39974999999998</v>
      </c>
      <c r="EF27">
        <v>6.1925178236389904</v>
      </c>
      <c r="EG27">
        <v>0.70176102591979395</v>
      </c>
      <c r="EH27">
        <v>0</v>
      </c>
      <c r="EI27">
        <v>23.976877500000001</v>
      </c>
      <c r="EJ27">
        <v>6.0559474671624203E-2</v>
      </c>
      <c r="EK27">
        <v>6.3841400164783403E-3</v>
      </c>
      <c r="EL27">
        <v>1</v>
      </c>
      <c r="EM27">
        <v>25.9768075</v>
      </c>
      <c r="EN27">
        <v>1.12190656660404</v>
      </c>
      <c r="EO27">
        <v>0.10798830813449201</v>
      </c>
      <c r="EP27">
        <v>0</v>
      </c>
      <c r="EQ27">
        <v>1</v>
      </c>
      <c r="ER27">
        <v>4</v>
      </c>
      <c r="ES27" t="s">
        <v>306</v>
      </c>
      <c r="ET27">
        <v>100</v>
      </c>
      <c r="EU27">
        <v>100</v>
      </c>
      <c r="EV27">
        <v>-3.1110000000000002</v>
      </c>
      <c r="EW27">
        <v>-0.17799999999999999</v>
      </c>
      <c r="EX27">
        <v>-3.11089999999996</v>
      </c>
      <c r="EY27">
        <v>0</v>
      </c>
      <c r="EZ27">
        <v>0</v>
      </c>
      <c r="FA27">
        <v>0</v>
      </c>
      <c r="FB27">
        <v>-0.17801904761904899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1.1000000000000001</v>
      </c>
      <c r="FK27">
        <v>1.1000000000000001</v>
      </c>
      <c r="FL27">
        <v>2</v>
      </c>
      <c r="FM27">
        <v>626.82600000000002</v>
      </c>
      <c r="FN27">
        <v>344.31099999999998</v>
      </c>
      <c r="FO27">
        <v>22.5062</v>
      </c>
      <c r="FP27">
        <v>34.477699999999999</v>
      </c>
      <c r="FQ27">
        <v>29.999600000000001</v>
      </c>
      <c r="FR27">
        <v>34.463500000000003</v>
      </c>
      <c r="FS27">
        <v>34.451999999999998</v>
      </c>
      <c r="FT27">
        <v>20.604399999999998</v>
      </c>
      <c r="FU27">
        <v>100</v>
      </c>
      <c r="FV27">
        <v>14.886699999999999</v>
      </c>
      <c r="FW27">
        <v>22.525200000000002</v>
      </c>
      <c r="FX27">
        <v>400</v>
      </c>
      <c r="FY27">
        <v>21.7803</v>
      </c>
      <c r="FZ27">
        <v>100.32899999999999</v>
      </c>
      <c r="GA27">
        <v>100.51900000000001</v>
      </c>
    </row>
    <row r="28" spans="1:183" x14ac:dyDescent="0.35">
      <c r="A28">
        <v>11</v>
      </c>
      <c r="B28">
        <v>1600206010.5</v>
      </c>
      <c r="C28">
        <v>1822.4000000953699</v>
      </c>
      <c r="D28" t="s">
        <v>339</v>
      </c>
      <c r="E28" t="s">
        <v>340</v>
      </c>
      <c r="F28">
        <v>1600206010.5</v>
      </c>
      <c r="G28">
        <f t="shared" si="0"/>
        <v>1.9368865842794526E-3</v>
      </c>
      <c r="H28">
        <f t="shared" si="1"/>
        <v>2.3976062562389897</v>
      </c>
      <c r="I28">
        <f t="shared" si="2"/>
        <v>396.89299999999997</v>
      </c>
      <c r="J28">
        <f t="shared" si="3"/>
        <v>377.47679559904003</v>
      </c>
      <c r="K28">
        <f t="shared" si="4"/>
        <v>38.385662151589038</v>
      </c>
      <c r="L28">
        <f t="shared" si="5"/>
        <v>40.360098384731998</v>
      </c>
      <c r="M28">
        <f t="shared" si="6"/>
        <v>0.27063115893697198</v>
      </c>
      <c r="N28">
        <f t="shared" si="7"/>
        <v>2.9563000842512794</v>
      </c>
      <c r="O28">
        <f t="shared" si="8"/>
        <v>0.25758232766816613</v>
      </c>
      <c r="P28">
        <f t="shared" si="9"/>
        <v>0.16210889756943775</v>
      </c>
      <c r="Q28">
        <f t="shared" si="10"/>
        <v>8.2300175808196165</v>
      </c>
      <c r="R28">
        <f t="shared" si="11"/>
        <v>26.249463432287467</v>
      </c>
      <c r="S28">
        <f t="shared" si="12"/>
        <v>26.0123</v>
      </c>
      <c r="T28">
        <f t="shared" si="13"/>
        <v>3.3767151110975275</v>
      </c>
      <c r="U28">
        <f t="shared" si="14"/>
        <v>74.917115709078857</v>
      </c>
      <c r="V28">
        <f t="shared" si="15"/>
        <v>2.6346589156787998</v>
      </c>
      <c r="W28">
        <f t="shared" si="16"/>
        <v>3.5167650152333851</v>
      </c>
      <c r="X28">
        <f t="shared" si="17"/>
        <v>0.74205619541872769</v>
      </c>
      <c r="Y28">
        <f t="shared" si="18"/>
        <v>-85.416698366723864</v>
      </c>
      <c r="Z28">
        <f t="shared" si="19"/>
        <v>109.74910252788807</v>
      </c>
      <c r="AA28">
        <f t="shared" si="20"/>
        <v>7.9603242225514306</v>
      </c>
      <c r="AB28">
        <f t="shared" si="21"/>
        <v>40.522745964535247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53742.541826394576</v>
      </c>
      <c r="AH28" t="s">
        <v>298</v>
      </c>
      <c r="AI28">
        <v>10334.799999999999</v>
      </c>
      <c r="AJ28">
        <v>809.07079999999996</v>
      </c>
      <c r="AK28">
        <v>2710.92</v>
      </c>
      <c r="AL28">
        <f t="shared" si="25"/>
        <v>1901.8492000000001</v>
      </c>
      <c r="AM28">
        <f t="shared" si="26"/>
        <v>0.70155120770808432</v>
      </c>
      <c r="AN28">
        <v>-1.4620132273348101</v>
      </c>
      <c r="AO28" t="s">
        <v>341</v>
      </c>
      <c r="AP28">
        <v>10287</v>
      </c>
      <c r="AQ28">
        <v>858.91092000000003</v>
      </c>
      <c r="AR28">
        <v>3166.15</v>
      </c>
      <c r="AS28">
        <f t="shared" si="27"/>
        <v>0.72872071127394467</v>
      </c>
      <c r="AT28">
        <v>0.5</v>
      </c>
      <c r="AU28">
        <f t="shared" si="28"/>
        <v>42.12614516666293</v>
      </c>
      <c r="AV28">
        <f t="shared" si="29"/>
        <v>2.3976062562389897</v>
      </c>
      <c r="AW28">
        <f t="shared" si="30"/>
        <v>15.349097234540029</v>
      </c>
      <c r="AX28">
        <f t="shared" si="31"/>
        <v>1</v>
      </c>
      <c r="AY28">
        <f t="shared" si="32"/>
        <v>9.1620523746097707E-2</v>
      </c>
      <c r="AZ28">
        <f t="shared" si="33"/>
        <v>-0.14378030099647837</v>
      </c>
      <c r="BA28" t="s">
        <v>299</v>
      </c>
      <c r="BB28">
        <v>0</v>
      </c>
      <c r="BC28">
        <f t="shared" si="34"/>
        <v>3166.15</v>
      </c>
      <c r="BD28">
        <f t="shared" si="35"/>
        <v>0.72872071127394478</v>
      </c>
      <c r="BE28">
        <f t="shared" si="36"/>
        <v>-0.16792454222182876</v>
      </c>
      <c r="BF28">
        <f t="shared" si="37"/>
        <v>0.97885513562717796</v>
      </c>
      <c r="BG28">
        <f t="shared" si="38"/>
        <v>-0.2393617748452401</v>
      </c>
      <c r="BH28">
        <f t="shared" si="39"/>
        <v>0</v>
      </c>
      <c r="BI28">
        <f t="shared" si="40"/>
        <v>1</v>
      </c>
      <c r="BJ28">
        <v>1918</v>
      </c>
      <c r="BK28">
        <v>300</v>
      </c>
      <c r="BL28">
        <v>300</v>
      </c>
      <c r="BM28">
        <v>300</v>
      </c>
      <c r="BN28">
        <v>10287</v>
      </c>
      <c r="BO28">
        <v>3165.46</v>
      </c>
      <c r="BP28">
        <v>-8.4905199999999997E-3</v>
      </c>
      <c r="BQ28">
        <v>-55.18</v>
      </c>
      <c r="BR28">
        <f t="shared" si="41"/>
        <v>49.990499999999997</v>
      </c>
      <c r="BS28">
        <f t="shared" si="42"/>
        <v>42.12614516666293</v>
      </c>
      <c r="BT28">
        <f t="shared" si="43"/>
        <v>0.84268301310574867</v>
      </c>
      <c r="BU28">
        <f t="shared" si="44"/>
        <v>0.19536602621149746</v>
      </c>
      <c r="BV28">
        <v>6</v>
      </c>
      <c r="BW28">
        <v>0.5</v>
      </c>
      <c r="BX28" t="s">
        <v>300</v>
      </c>
      <c r="BY28">
        <v>1600206010.5</v>
      </c>
      <c r="BZ28">
        <v>396.89299999999997</v>
      </c>
      <c r="CA28">
        <v>400.05900000000003</v>
      </c>
      <c r="CB28">
        <v>25.9087</v>
      </c>
      <c r="CC28">
        <v>24.022200000000002</v>
      </c>
      <c r="CD28">
        <v>399.98899999999998</v>
      </c>
      <c r="CE28">
        <v>26.086600000000001</v>
      </c>
      <c r="CF28">
        <v>600.06500000000005</v>
      </c>
      <c r="CG28">
        <v>101.59</v>
      </c>
      <c r="CH28">
        <v>0.100124</v>
      </c>
      <c r="CI28">
        <v>26.700900000000001</v>
      </c>
      <c r="CJ28">
        <v>26.0123</v>
      </c>
      <c r="CK28">
        <v>999.9</v>
      </c>
      <c r="CL28">
        <v>0</v>
      </c>
      <c r="CM28">
        <v>0</v>
      </c>
      <c r="CN28">
        <v>9994.3799999999992</v>
      </c>
      <c r="CO28">
        <v>0</v>
      </c>
      <c r="CP28">
        <v>1.5289399999999999E-3</v>
      </c>
      <c r="CQ28">
        <v>49.990499999999997</v>
      </c>
      <c r="CR28">
        <v>0.90054500000000004</v>
      </c>
      <c r="CS28">
        <v>9.9454600000000004E-2</v>
      </c>
      <c r="CT28">
        <v>0</v>
      </c>
      <c r="CU28">
        <v>859.31600000000003</v>
      </c>
      <c r="CV28">
        <v>5.0011200000000002</v>
      </c>
      <c r="CW28">
        <v>439.39600000000002</v>
      </c>
      <c r="CX28">
        <v>440.77699999999999</v>
      </c>
      <c r="CY28">
        <v>42.25</v>
      </c>
      <c r="CZ28">
        <v>46.75</v>
      </c>
      <c r="DA28">
        <v>44.686999999999998</v>
      </c>
      <c r="DB28">
        <v>46.375</v>
      </c>
      <c r="DC28">
        <v>44.311999999999998</v>
      </c>
      <c r="DD28">
        <v>40.51</v>
      </c>
      <c r="DE28">
        <v>4.47</v>
      </c>
      <c r="DF28">
        <v>0</v>
      </c>
      <c r="DG28">
        <v>120</v>
      </c>
      <c r="DH28">
        <v>0</v>
      </c>
      <c r="DI28">
        <v>858.91092000000003</v>
      </c>
      <c r="DJ28">
        <v>5.4160769384169498</v>
      </c>
      <c r="DK28">
        <v>-2.0084615478709602</v>
      </c>
      <c r="DL28">
        <v>439.87740000000002</v>
      </c>
      <c r="DM28">
        <v>15</v>
      </c>
      <c r="DN28">
        <v>1600205945</v>
      </c>
      <c r="DO28" t="s">
        <v>342</v>
      </c>
      <c r="DP28">
        <v>1600205942.5</v>
      </c>
      <c r="DQ28">
        <v>1600205945</v>
      </c>
      <c r="DR28">
        <v>114</v>
      </c>
      <c r="DS28">
        <v>1.4999999999999999E-2</v>
      </c>
      <c r="DT28">
        <v>0</v>
      </c>
      <c r="DU28">
        <v>-3.0960000000000001</v>
      </c>
      <c r="DV28">
        <v>-0.17799999999999999</v>
      </c>
      <c r="DW28">
        <v>400</v>
      </c>
      <c r="DX28">
        <v>24</v>
      </c>
      <c r="DY28">
        <v>0.42</v>
      </c>
      <c r="DZ28">
        <v>0.04</v>
      </c>
      <c r="EA28">
        <v>400.12655000000001</v>
      </c>
      <c r="EB28">
        <v>-1.18818011257079</v>
      </c>
      <c r="EC28">
        <v>0.168249063890411</v>
      </c>
      <c r="ED28">
        <v>0</v>
      </c>
      <c r="EE28">
        <v>396.23635000000002</v>
      </c>
      <c r="EF28">
        <v>6.83761350844122</v>
      </c>
      <c r="EG28">
        <v>0.74541959828005599</v>
      </c>
      <c r="EH28">
        <v>0</v>
      </c>
      <c r="EI28">
        <v>24.0166</v>
      </c>
      <c r="EJ28">
        <v>2.8950844277676899E-2</v>
      </c>
      <c r="EK28">
        <v>2.9611653111570602E-3</v>
      </c>
      <c r="EL28">
        <v>1</v>
      </c>
      <c r="EM28">
        <v>25.764882499999999</v>
      </c>
      <c r="EN28">
        <v>0.759475046904315</v>
      </c>
      <c r="EO28">
        <v>7.3646486296020705E-2</v>
      </c>
      <c r="EP28">
        <v>0</v>
      </c>
      <c r="EQ28">
        <v>1</v>
      </c>
      <c r="ER28">
        <v>4</v>
      </c>
      <c r="ES28" t="s">
        <v>306</v>
      </c>
      <c r="ET28">
        <v>100</v>
      </c>
      <c r="EU28">
        <v>100</v>
      </c>
      <c r="EV28">
        <v>-3.0960000000000001</v>
      </c>
      <c r="EW28">
        <v>-0.1779</v>
      </c>
      <c r="EX28">
        <v>-3.0962000000001799</v>
      </c>
      <c r="EY28">
        <v>0</v>
      </c>
      <c r="EZ28">
        <v>0</v>
      </c>
      <c r="FA28">
        <v>0</v>
      </c>
      <c r="FB28">
        <v>-0.17796190476190099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1.1000000000000001</v>
      </c>
      <c r="FK28">
        <v>1.1000000000000001</v>
      </c>
      <c r="FL28">
        <v>2</v>
      </c>
      <c r="FM28">
        <v>626.71299999999997</v>
      </c>
      <c r="FN28">
        <v>344.42500000000001</v>
      </c>
      <c r="FO28">
        <v>22.3368</v>
      </c>
      <c r="FP28">
        <v>34.474600000000002</v>
      </c>
      <c r="FQ28">
        <v>29.999400000000001</v>
      </c>
      <c r="FR28">
        <v>34.463500000000003</v>
      </c>
      <c r="FS28">
        <v>34.450699999999998</v>
      </c>
      <c r="FT28">
        <v>20.602799999999998</v>
      </c>
      <c r="FU28">
        <v>100</v>
      </c>
      <c r="FV28">
        <v>13.211399999999999</v>
      </c>
      <c r="FW28">
        <v>22.372399999999999</v>
      </c>
      <c r="FX28">
        <v>400</v>
      </c>
      <c r="FY28">
        <v>16.801600000000001</v>
      </c>
      <c r="FZ28">
        <v>100.32899999999999</v>
      </c>
      <c r="GA28">
        <v>100.52</v>
      </c>
    </row>
    <row r="29" spans="1:183" x14ac:dyDescent="0.35">
      <c r="A29">
        <v>12</v>
      </c>
      <c r="B29">
        <v>1600206115</v>
      </c>
      <c r="C29">
        <v>1926.9000000953699</v>
      </c>
      <c r="D29" t="s">
        <v>343</v>
      </c>
      <c r="E29" t="s">
        <v>344</v>
      </c>
      <c r="F29">
        <v>1600206115</v>
      </c>
      <c r="G29">
        <f t="shared" si="0"/>
        <v>2.2068320911470172E-3</v>
      </c>
      <c r="H29">
        <f t="shared" si="1"/>
        <v>-0.85864238951092775</v>
      </c>
      <c r="I29">
        <f t="shared" si="2"/>
        <v>399.95800000000003</v>
      </c>
      <c r="J29">
        <f t="shared" si="3"/>
        <v>399.83433444604844</v>
      </c>
      <c r="K29">
        <f t="shared" si="4"/>
        <v>40.657105998158833</v>
      </c>
      <c r="L29">
        <f t="shared" si="5"/>
        <v>40.669680915073599</v>
      </c>
      <c r="M29">
        <f t="shared" si="6"/>
        <v>0.32480227359082786</v>
      </c>
      <c r="N29">
        <f t="shared" si="7"/>
        <v>2.9541347788675516</v>
      </c>
      <c r="O29">
        <f t="shared" si="8"/>
        <v>0.30618677783859355</v>
      </c>
      <c r="P29">
        <f t="shared" si="9"/>
        <v>0.19295029764609775</v>
      </c>
      <c r="Q29">
        <f t="shared" si="10"/>
        <v>1.9963409403257826E-3</v>
      </c>
      <c r="R29">
        <f t="shared" si="11"/>
        <v>26.107417013398521</v>
      </c>
      <c r="S29">
        <f t="shared" si="12"/>
        <v>26.008199999999999</v>
      </c>
      <c r="T29">
        <f t="shared" si="13"/>
        <v>3.3758960468157904</v>
      </c>
      <c r="U29">
        <f t="shared" si="14"/>
        <v>75.880138921930126</v>
      </c>
      <c r="V29">
        <f t="shared" si="15"/>
        <v>2.6647742812910398</v>
      </c>
      <c r="W29">
        <f t="shared" si="16"/>
        <v>3.5118205094915727</v>
      </c>
      <c r="X29">
        <f t="shared" si="17"/>
        <v>0.71112176552475059</v>
      </c>
      <c r="Y29">
        <f t="shared" si="18"/>
        <v>-97.321295219583462</v>
      </c>
      <c r="Z29">
        <f t="shared" si="19"/>
        <v>106.51530453582818</v>
      </c>
      <c r="AA29">
        <f t="shared" si="20"/>
        <v>7.7303478557311935</v>
      </c>
      <c r="AB29">
        <f t="shared" si="21"/>
        <v>16.926353512916236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53683.418946127422</v>
      </c>
      <c r="AH29" t="s">
        <v>345</v>
      </c>
      <c r="AI29">
        <v>10289.4</v>
      </c>
      <c r="AJ29">
        <v>785.26884615384597</v>
      </c>
      <c r="AK29">
        <v>3399.51</v>
      </c>
      <c r="AL29">
        <f t="shared" si="25"/>
        <v>2614.2411538461542</v>
      </c>
      <c r="AM29">
        <f t="shared" si="26"/>
        <v>0.76900528424571601</v>
      </c>
      <c r="AN29">
        <v>-0.85864238951092797</v>
      </c>
      <c r="AO29" t="s">
        <v>299</v>
      </c>
      <c r="AP29" t="s">
        <v>299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-0.85864238951092775</v>
      </c>
      <c r="AW29" t="e">
        <f t="shared" si="30"/>
        <v>#DIV/0!</v>
      </c>
      <c r="AX29" t="e">
        <f t="shared" si="31"/>
        <v>#DIV/0!</v>
      </c>
      <c r="AY29">
        <f t="shared" si="32"/>
        <v>1.0568817255046447E-14</v>
      </c>
      <c r="AZ29" t="e">
        <f t="shared" si="33"/>
        <v>#DIV/0!</v>
      </c>
      <c r="BA29" t="s">
        <v>299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1.3003811813606154</v>
      </c>
      <c r="BH29" t="e">
        <f t="shared" si="39"/>
        <v>#DIV/0!</v>
      </c>
      <c r="BI29" t="e">
        <f t="shared" si="40"/>
        <v>#DIV/0!</v>
      </c>
      <c r="BJ29">
        <v>1919</v>
      </c>
      <c r="BK29">
        <v>300</v>
      </c>
      <c r="BL29">
        <v>300</v>
      </c>
      <c r="BM29">
        <v>300</v>
      </c>
      <c r="BN29">
        <v>10289.4</v>
      </c>
      <c r="BO29">
        <v>3387.5</v>
      </c>
      <c r="BP29">
        <v>-8.5299E-3</v>
      </c>
      <c r="BQ29">
        <v>-23.59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300</v>
      </c>
      <c r="BY29">
        <v>1600206115</v>
      </c>
      <c r="BZ29">
        <v>399.95800000000003</v>
      </c>
      <c r="CA29">
        <v>399.98200000000003</v>
      </c>
      <c r="CB29">
        <v>26.206199999999999</v>
      </c>
      <c r="CC29">
        <v>24.056999999999999</v>
      </c>
      <c r="CD29">
        <v>403.05500000000001</v>
      </c>
      <c r="CE29">
        <v>26.384599999999999</v>
      </c>
      <c r="CF29">
        <v>599.94399999999996</v>
      </c>
      <c r="CG29">
        <v>101.586</v>
      </c>
      <c r="CH29">
        <v>9.88792E-2</v>
      </c>
      <c r="CI29">
        <v>26.677</v>
      </c>
      <c r="CJ29">
        <v>26.008199999999999</v>
      </c>
      <c r="CK29">
        <v>999.9</v>
      </c>
      <c r="CL29">
        <v>0</v>
      </c>
      <c r="CM29">
        <v>0</v>
      </c>
      <c r="CN29">
        <v>9982.5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783.35</v>
      </c>
      <c r="CV29">
        <v>5.0011199999999999E-2</v>
      </c>
      <c r="CW29">
        <v>27.45</v>
      </c>
      <c r="CX29">
        <v>-0.72</v>
      </c>
      <c r="CY29">
        <v>41.875</v>
      </c>
      <c r="CZ29">
        <v>46.5</v>
      </c>
      <c r="DA29">
        <v>44.375</v>
      </c>
      <c r="DB29">
        <v>46</v>
      </c>
      <c r="DC29">
        <v>43.875</v>
      </c>
      <c r="DD29">
        <v>0</v>
      </c>
      <c r="DE29">
        <v>0</v>
      </c>
      <c r="DF29">
        <v>0</v>
      </c>
      <c r="DG29">
        <v>103.799999952316</v>
      </c>
      <c r="DH29">
        <v>0</v>
      </c>
      <c r="DI29">
        <v>785.26884615384597</v>
      </c>
      <c r="DJ29">
        <v>-8.6704274515233308</v>
      </c>
      <c r="DK29">
        <v>-4.4758972581610896</v>
      </c>
      <c r="DL29">
        <v>29.3546153846154</v>
      </c>
      <c r="DM29">
        <v>15</v>
      </c>
      <c r="DN29">
        <v>1600206065</v>
      </c>
      <c r="DO29" t="s">
        <v>346</v>
      </c>
      <c r="DP29">
        <v>1600206061</v>
      </c>
      <c r="DQ29">
        <v>1600206065</v>
      </c>
      <c r="DR29">
        <v>115</v>
      </c>
      <c r="DS29">
        <v>-1E-3</v>
      </c>
      <c r="DT29">
        <v>0</v>
      </c>
      <c r="DU29">
        <v>-3.097</v>
      </c>
      <c r="DV29">
        <v>-0.17799999999999999</v>
      </c>
      <c r="DW29">
        <v>400</v>
      </c>
      <c r="DX29">
        <v>24</v>
      </c>
      <c r="DY29">
        <v>0.67</v>
      </c>
      <c r="DZ29">
        <v>7.0000000000000007E-2</v>
      </c>
      <c r="EA29">
        <v>399.98532499999999</v>
      </c>
      <c r="EB29">
        <v>8.7365853656518999E-2</v>
      </c>
      <c r="EC29">
        <v>3.6205930108201501E-2</v>
      </c>
      <c r="ED29">
        <v>1</v>
      </c>
      <c r="EE29">
        <v>399.90465</v>
      </c>
      <c r="EF29">
        <v>0.31258536585253499</v>
      </c>
      <c r="EG29">
        <v>3.1285419926861603E-2</v>
      </c>
      <c r="EH29">
        <v>1</v>
      </c>
      <c r="EI29">
        <v>24.0543075</v>
      </c>
      <c r="EJ29">
        <v>1.93091932457338E-2</v>
      </c>
      <c r="EK29">
        <v>2.1027823829392399E-3</v>
      </c>
      <c r="EL29">
        <v>1</v>
      </c>
      <c r="EM29">
        <v>26.194935000000001</v>
      </c>
      <c r="EN29">
        <v>0.37203602251405998</v>
      </c>
      <c r="EO29">
        <v>4.2254529638844601E-2</v>
      </c>
      <c r="EP29">
        <v>1</v>
      </c>
      <c r="EQ29">
        <v>4</v>
      </c>
      <c r="ER29">
        <v>4</v>
      </c>
      <c r="ES29" t="s">
        <v>347</v>
      </c>
      <c r="ET29">
        <v>100</v>
      </c>
      <c r="EU29">
        <v>100</v>
      </c>
      <c r="EV29">
        <v>-3.097</v>
      </c>
      <c r="EW29">
        <v>-0.1784</v>
      </c>
      <c r="EX29">
        <v>-3.0971500000000001</v>
      </c>
      <c r="EY29">
        <v>0</v>
      </c>
      <c r="EZ29">
        <v>0</v>
      </c>
      <c r="FA29">
        <v>0</v>
      </c>
      <c r="FB29">
        <v>-0.17832500000000101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0.9</v>
      </c>
      <c r="FK29">
        <v>0.8</v>
      </c>
      <c r="FL29">
        <v>2</v>
      </c>
      <c r="FM29">
        <v>626.79300000000001</v>
      </c>
      <c r="FN29">
        <v>344.71499999999997</v>
      </c>
      <c r="FO29">
        <v>22.587499999999999</v>
      </c>
      <c r="FP29">
        <v>34.471499999999999</v>
      </c>
      <c r="FQ29">
        <v>30.000699999999998</v>
      </c>
      <c r="FR29">
        <v>34.469799999999999</v>
      </c>
      <c r="FS29">
        <v>34.456899999999997</v>
      </c>
      <c r="FT29">
        <v>20.616900000000001</v>
      </c>
      <c r="FU29">
        <v>100</v>
      </c>
      <c r="FV29">
        <v>8.5283899999999999</v>
      </c>
      <c r="FW29">
        <v>22.5702</v>
      </c>
      <c r="FX29">
        <v>400</v>
      </c>
      <c r="FY29">
        <v>10.65</v>
      </c>
      <c r="FZ29">
        <v>100.33</v>
      </c>
      <c r="GA29">
        <v>100.518</v>
      </c>
    </row>
    <row r="30" spans="1:183" x14ac:dyDescent="0.35">
      <c r="A30">
        <v>13</v>
      </c>
      <c r="B30">
        <v>1600207274.0999999</v>
      </c>
      <c r="C30">
        <v>3086</v>
      </c>
      <c r="D30" t="s">
        <v>348</v>
      </c>
      <c r="E30" t="s">
        <v>349</v>
      </c>
      <c r="F30">
        <v>1600207274.0999999</v>
      </c>
      <c r="G30">
        <f t="shared" si="0"/>
        <v>7.1392261480823663E-4</v>
      </c>
      <c r="H30">
        <f t="shared" si="1"/>
        <v>-0.8709336201292206</v>
      </c>
      <c r="I30">
        <f t="shared" si="2"/>
        <v>400.553</v>
      </c>
      <c r="J30">
        <f t="shared" si="3"/>
        <v>410.4624070126452</v>
      </c>
      <c r="K30">
        <f t="shared" si="4"/>
        <v>41.73332521731038</v>
      </c>
      <c r="L30">
        <f t="shared" si="5"/>
        <v>40.725796882184007</v>
      </c>
      <c r="M30">
        <f t="shared" si="6"/>
        <v>9.5317359319896239E-2</v>
      </c>
      <c r="N30">
        <f t="shared" si="7"/>
        <v>2.9572248548809501</v>
      </c>
      <c r="O30">
        <f t="shared" si="8"/>
        <v>9.3642893885878889E-2</v>
      </c>
      <c r="P30">
        <f t="shared" si="9"/>
        <v>5.8674802576496113E-2</v>
      </c>
      <c r="Q30">
        <f t="shared" si="10"/>
        <v>1.9963409403257826E-3</v>
      </c>
      <c r="R30">
        <f t="shared" si="11"/>
        <v>25.676522296225741</v>
      </c>
      <c r="S30">
        <f t="shared" si="12"/>
        <v>25.4602</v>
      </c>
      <c r="T30">
        <f t="shared" si="13"/>
        <v>3.2679704006883488</v>
      </c>
      <c r="U30">
        <f t="shared" si="14"/>
        <v>75.148071433242819</v>
      </c>
      <c r="V30">
        <f t="shared" si="15"/>
        <v>2.5148639395088002</v>
      </c>
      <c r="W30">
        <f t="shared" si="16"/>
        <v>3.3465448833811515</v>
      </c>
      <c r="X30">
        <f t="shared" si="17"/>
        <v>0.7531064611795486</v>
      </c>
      <c r="Y30">
        <f t="shared" si="18"/>
        <v>-31.483987313043237</v>
      </c>
      <c r="Z30">
        <f t="shared" si="19"/>
        <v>63.851677503725043</v>
      </c>
      <c r="AA30">
        <f t="shared" si="20"/>
        <v>4.5976140596228268</v>
      </c>
      <c r="AB30">
        <f t="shared" si="21"/>
        <v>36.967300591244957</v>
      </c>
      <c r="AC30">
        <v>1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53920.411430205088</v>
      </c>
      <c r="AH30" t="s">
        <v>350</v>
      </c>
      <c r="AI30">
        <v>10295.5</v>
      </c>
      <c r="AJ30">
        <v>784.62384615384599</v>
      </c>
      <c r="AK30">
        <v>3927.99</v>
      </c>
      <c r="AL30">
        <f t="shared" si="25"/>
        <v>3143.3661538461538</v>
      </c>
      <c r="AM30">
        <f t="shared" si="26"/>
        <v>0.80024800313803091</v>
      </c>
      <c r="AN30">
        <v>-0.87093362012922104</v>
      </c>
      <c r="AO30" t="s">
        <v>299</v>
      </c>
      <c r="AP30" t="s">
        <v>299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-0.8709336201292206</v>
      </c>
      <c r="AW30" t="e">
        <f t="shared" si="30"/>
        <v>#DIV/0!</v>
      </c>
      <c r="AX30" t="e">
        <f t="shared" si="31"/>
        <v>#DIV/0!</v>
      </c>
      <c r="AY30">
        <f t="shared" si="32"/>
        <v>2.1137634510092893E-14</v>
      </c>
      <c r="AZ30" t="e">
        <f t="shared" si="33"/>
        <v>#DIV/0!</v>
      </c>
      <c r="BA30" t="s">
        <v>299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1.2496126151876381</v>
      </c>
      <c r="BH30" t="e">
        <f t="shared" si="39"/>
        <v>#DIV/0!</v>
      </c>
      <c r="BI30" t="e">
        <f t="shared" si="40"/>
        <v>#DIV/0!</v>
      </c>
      <c r="BJ30">
        <v>1920</v>
      </c>
      <c r="BK30">
        <v>300</v>
      </c>
      <c r="BL30">
        <v>300</v>
      </c>
      <c r="BM30">
        <v>300</v>
      </c>
      <c r="BN30">
        <v>10295.5</v>
      </c>
      <c r="BO30">
        <v>3875.57</v>
      </c>
      <c r="BP30">
        <v>-8.5408800000000007E-3</v>
      </c>
      <c r="BQ30">
        <v>26.67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300</v>
      </c>
      <c r="BY30">
        <v>1600207274.0999999</v>
      </c>
      <c r="BZ30">
        <v>400.553</v>
      </c>
      <c r="CA30">
        <v>399.96800000000002</v>
      </c>
      <c r="CB30">
        <v>24.7346</v>
      </c>
      <c r="CC30">
        <v>24.0383</v>
      </c>
      <c r="CD30">
        <v>403.67500000000001</v>
      </c>
      <c r="CE30">
        <v>24.9129</v>
      </c>
      <c r="CF30">
        <v>599.96900000000005</v>
      </c>
      <c r="CG30">
        <v>101.574</v>
      </c>
      <c r="CH30">
        <v>9.9928000000000003E-2</v>
      </c>
      <c r="CI30">
        <v>25.860700000000001</v>
      </c>
      <c r="CJ30">
        <v>25.4602</v>
      </c>
      <c r="CK30">
        <v>999.9</v>
      </c>
      <c r="CL30">
        <v>0</v>
      </c>
      <c r="CM30">
        <v>0</v>
      </c>
      <c r="CN30">
        <v>10001.200000000001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782.98</v>
      </c>
      <c r="CV30">
        <v>5.0011199999999999E-2</v>
      </c>
      <c r="CW30">
        <v>17.579999999999998</v>
      </c>
      <c r="CX30">
        <v>-0.24</v>
      </c>
      <c r="CY30">
        <v>39.5</v>
      </c>
      <c r="CZ30">
        <v>44.436999999999998</v>
      </c>
      <c r="DA30">
        <v>42.125</v>
      </c>
      <c r="DB30">
        <v>44</v>
      </c>
      <c r="DC30">
        <v>41.686999999999998</v>
      </c>
      <c r="DD30">
        <v>0</v>
      </c>
      <c r="DE30">
        <v>0</v>
      </c>
      <c r="DF30">
        <v>0</v>
      </c>
      <c r="DG30">
        <v>1158.7999999523199</v>
      </c>
      <c r="DH30">
        <v>0</v>
      </c>
      <c r="DI30">
        <v>784.62384615384599</v>
      </c>
      <c r="DJ30">
        <v>-3.2013676485390099</v>
      </c>
      <c r="DK30">
        <v>-2.7870085856487798</v>
      </c>
      <c r="DL30">
        <v>13.644615384615401</v>
      </c>
      <c r="DM30">
        <v>15</v>
      </c>
      <c r="DN30">
        <v>1600207291.0999999</v>
      </c>
      <c r="DO30" t="s">
        <v>351</v>
      </c>
      <c r="DP30">
        <v>1600207291.0999999</v>
      </c>
      <c r="DQ30">
        <v>1600206065</v>
      </c>
      <c r="DR30">
        <v>116</v>
      </c>
      <c r="DS30">
        <v>-2.5000000000000001E-2</v>
      </c>
      <c r="DT30">
        <v>0</v>
      </c>
      <c r="DU30">
        <v>-3.1219999999999999</v>
      </c>
      <c r="DV30">
        <v>-0.17799999999999999</v>
      </c>
      <c r="DW30">
        <v>400</v>
      </c>
      <c r="DX30">
        <v>24</v>
      </c>
      <c r="DY30">
        <v>0.28999999999999998</v>
      </c>
      <c r="DZ30">
        <v>7.0000000000000007E-2</v>
      </c>
      <c r="EA30">
        <v>400.00237499999997</v>
      </c>
      <c r="EB30">
        <v>0.18383864915543999</v>
      </c>
      <c r="EC30">
        <v>3.9822536019195401E-2</v>
      </c>
      <c r="ED30">
        <v>0</v>
      </c>
      <c r="EE30">
        <v>400.56074999999998</v>
      </c>
      <c r="EF30">
        <v>0.10908067542057499</v>
      </c>
      <c r="EG30">
        <v>2.4780788930131501E-2</v>
      </c>
      <c r="EH30">
        <v>1</v>
      </c>
      <c r="EI30">
        <v>24.0373825</v>
      </c>
      <c r="EJ30">
        <v>4.5534709192732899E-3</v>
      </c>
      <c r="EK30">
        <v>1.5714463878859E-3</v>
      </c>
      <c r="EL30">
        <v>1</v>
      </c>
      <c r="EM30">
        <v>24.739305000000002</v>
      </c>
      <c r="EN30">
        <v>-2.5726829268310901E-2</v>
      </c>
      <c r="EO30">
        <v>2.5079822567156099E-3</v>
      </c>
      <c r="EP30">
        <v>1</v>
      </c>
      <c r="EQ30">
        <v>3</v>
      </c>
      <c r="ER30">
        <v>4</v>
      </c>
      <c r="ES30" t="s">
        <v>301</v>
      </c>
      <c r="ET30">
        <v>100</v>
      </c>
      <c r="EU30">
        <v>100</v>
      </c>
      <c r="EV30">
        <v>-3.1219999999999999</v>
      </c>
      <c r="EW30">
        <v>-0.17829999999999999</v>
      </c>
      <c r="EX30">
        <v>-3.0971500000000001</v>
      </c>
      <c r="EY30">
        <v>0</v>
      </c>
      <c r="EZ30">
        <v>0</v>
      </c>
      <c r="FA30">
        <v>0</v>
      </c>
      <c r="FB30">
        <v>-0.17832500000000101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20.2</v>
      </c>
      <c r="FK30">
        <v>20.2</v>
      </c>
      <c r="FL30">
        <v>2</v>
      </c>
      <c r="FM30">
        <v>626.32600000000002</v>
      </c>
      <c r="FN30">
        <v>345.98</v>
      </c>
      <c r="FO30">
        <v>21.611999999999998</v>
      </c>
      <c r="FP30">
        <v>34.216299999999997</v>
      </c>
      <c r="FQ30">
        <v>30.0001</v>
      </c>
      <c r="FR30">
        <v>34.267400000000002</v>
      </c>
      <c r="FS30">
        <v>34.268799999999999</v>
      </c>
      <c r="FT30">
        <v>20.641300000000001</v>
      </c>
      <c r="FU30">
        <v>100</v>
      </c>
      <c r="FV30">
        <v>0</v>
      </c>
      <c r="FW30">
        <v>21.611000000000001</v>
      </c>
      <c r="FX30">
        <v>400</v>
      </c>
      <c r="FY30">
        <v>6.16838</v>
      </c>
      <c r="FZ30">
        <v>100.371</v>
      </c>
      <c r="GA30">
        <v>100.551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2020-09-15T17:00:44Z</dcterms:created>
  <dcterms:modified xsi:type="dcterms:W3CDTF">2020-09-21T13:58:11Z</dcterms:modified>
</cp:coreProperties>
</file>